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5" windowWidth="12915" windowHeight="7485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Q13" i="3" l="1"/>
  <c r="P13" i="3"/>
  <c r="O13" i="3" l="1"/>
  <c r="N13" i="3"/>
  <c r="M13" i="3"/>
  <c r="M7" i="3"/>
  <c r="M8" i="3"/>
  <c r="M9" i="3"/>
  <c r="M10" i="3"/>
  <c r="M11" i="3"/>
  <c r="M12" i="3"/>
  <c r="M6" i="3"/>
  <c r="L23" i="3" l="1"/>
  <c r="K23" i="3"/>
  <c r="J23" i="3"/>
  <c r="J19" i="3"/>
  <c r="J20" i="3"/>
  <c r="J21" i="3"/>
  <c r="J22" i="3"/>
  <c r="J18" i="3"/>
  <c r="F23" i="3"/>
  <c r="E23" i="3"/>
  <c r="D20" i="3"/>
  <c r="D21" i="3"/>
  <c r="P31" i="3"/>
  <c r="O31" i="3"/>
  <c r="T30" i="3"/>
  <c r="O30" i="3"/>
  <c r="I30" i="3"/>
  <c r="C30" i="3"/>
  <c r="T29" i="3"/>
  <c r="O29" i="3"/>
  <c r="I29" i="3"/>
  <c r="C29" i="3"/>
  <c r="T28" i="3"/>
  <c r="O28" i="3"/>
  <c r="I28" i="3"/>
  <c r="C28" i="3"/>
  <c r="T27" i="3"/>
  <c r="O27" i="3"/>
  <c r="I27" i="3"/>
  <c r="C27" i="3"/>
  <c r="T26" i="3"/>
  <c r="U31" i="3" s="1"/>
  <c r="O26" i="3"/>
  <c r="I26" i="3"/>
  <c r="J31" i="3" s="1"/>
  <c r="C26" i="3"/>
  <c r="D31" i="3" s="1"/>
  <c r="O22" i="3"/>
  <c r="I22" i="3"/>
  <c r="C22" i="3"/>
  <c r="D22" i="3" s="1"/>
  <c r="O21" i="3"/>
  <c r="I21" i="3"/>
  <c r="C21" i="3"/>
  <c r="O20" i="3"/>
  <c r="I20" i="3"/>
  <c r="C20" i="3"/>
  <c r="O19" i="3"/>
  <c r="I19" i="3"/>
  <c r="C19" i="3"/>
  <c r="D19" i="3" s="1"/>
  <c r="O18" i="3"/>
  <c r="I18" i="3"/>
  <c r="C18" i="3"/>
  <c r="D18" i="3" s="1"/>
  <c r="H12" i="3"/>
  <c r="G12" i="3"/>
  <c r="I12" i="3" s="1"/>
  <c r="J12" i="3" s="1"/>
  <c r="B12" i="3"/>
  <c r="H11" i="3"/>
  <c r="G11" i="3"/>
  <c r="I11" i="3" s="1"/>
  <c r="B11" i="3"/>
  <c r="I10" i="3"/>
  <c r="H10" i="3"/>
  <c r="L10" i="3" s="1"/>
  <c r="G10" i="3"/>
  <c r="B10" i="3"/>
  <c r="H9" i="3"/>
  <c r="G9" i="3"/>
  <c r="I9" i="3" s="1"/>
  <c r="B9" i="3"/>
  <c r="H8" i="3"/>
  <c r="L8" i="3" s="1"/>
  <c r="G8" i="3"/>
  <c r="I8" i="3" s="1"/>
  <c r="J8" i="3" s="1"/>
  <c r="B8" i="3"/>
  <c r="H7" i="3"/>
  <c r="G7" i="3"/>
  <c r="I7" i="3" s="1"/>
  <c r="J7" i="3" s="1"/>
  <c r="B7" i="3"/>
  <c r="H6" i="3"/>
  <c r="G6" i="3"/>
  <c r="I6" i="3" s="1"/>
  <c r="J6" i="3" s="1"/>
  <c r="B6" i="3"/>
  <c r="B5" i="3"/>
  <c r="O12" i="2"/>
  <c r="N12" i="2"/>
  <c r="T30" i="2"/>
  <c r="T26" i="2"/>
  <c r="T27" i="2"/>
  <c r="T28" i="2"/>
  <c r="T29" i="2"/>
  <c r="T25" i="2"/>
  <c r="S26" i="2"/>
  <c r="S27" i="2"/>
  <c r="S28" i="2"/>
  <c r="S29" i="2"/>
  <c r="S25" i="2"/>
  <c r="O30" i="2"/>
  <c r="O26" i="2"/>
  <c r="O27" i="2"/>
  <c r="O28" i="2"/>
  <c r="O29" i="2"/>
  <c r="O25" i="2"/>
  <c r="N26" i="2"/>
  <c r="N27" i="2"/>
  <c r="N28" i="2"/>
  <c r="N29" i="2"/>
  <c r="N25" i="2"/>
  <c r="J30" i="2"/>
  <c r="J26" i="2"/>
  <c r="J27" i="2"/>
  <c r="J28" i="2"/>
  <c r="J29" i="2"/>
  <c r="J25" i="2"/>
  <c r="I26" i="2"/>
  <c r="I27" i="2"/>
  <c r="I28" i="2"/>
  <c r="I29" i="2"/>
  <c r="I25" i="2"/>
  <c r="E30" i="2"/>
  <c r="E26" i="2"/>
  <c r="E27" i="2"/>
  <c r="E28" i="2"/>
  <c r="E29" i="2"/>
  <c r="E25" i="2"/>
  <c r="D26" i="2"/>
  <c r="D27" i="2"/>
  <c r="D28" i="2"/>
  <c r="D29" i="2"/>
  <c r="J9" i="3" l="1"/>
  <c r="L7" i="3"/>
  <c r="D23" i="3"/>
  <c r="L6" i="3"/>
  <c r="L11" i="3"/>
  <c r="J10" i="3"/>
  <c r="L9" i="3"/>
  <c r="J11" i="3"/>
  <c r="L12" i="3"/>
  <c r="P23" i="3"/>
  <c r="I23" i="3"/>
  <c r="C31" i="3"/>
  <c r="C23" i="3"/>
  <c r="O23" i="3"/>
  <c r="I31" i="3"/>
  <c r="T31" i="3"/>
  <c r="L13" i="3" l="1"/>
  <c r="R29" i="2"/>
  <c r="M29" i="2"/>
  <c r="H29" i="2"/>
  <c r="C29" i="2"/>
  <c r="R28" i="2"/>
  <c r="M28" i="2"/>
  <c r="H28" i="2"/>
  <c r="C28" i="2"/>
  <c r="R27" i="2"/>
  <c r="M27" i="2"/>
  <c r="H27" i="2"/>
  <c r="C27" i="2"/>
  <c r="R26" i="2"/>
  <c r="M26" i="2"/>
  <c r="H26" i="2"/>
  <c r="C26" i="2"/>
  <c r="R25" i="2"/>
  <c r="M25" i="2"/>
  <c r="M30" i="2" s="1"/>
  <c r="H25" i="2"/>
  <c r="C25" i="2"/>
  <c r="M21" i="2"/>
  <c r="N21" i="2" s="1"/>
  <c r="O21" i="2" s="1"/>
  <c r="H21" i="2"/>
  <c r="I21" i="2" s="1"/>
  <c r="J21" i="2" s="1"/>
  <c r="C21" i="2"/>
  <c r="D21" i="2" s="1"/>
  <c r="E21" i="2" s="1"/>
  <c r="M20" i="2"/>
  <c r="N20" i="2" s="1"/>
  <c r="O20" i="2" s="1"/>
  <c r="H20" i="2"/>
  <c r="I20" i="2" s="1"/>
  <c r="J20" i="2" s="1"/>
  <c r="C20" i="2"/>
  <c r="D20" i="2" s="1"/>
  <c r="E20" i="2" s="1"/>
  <c r="M19" i="2"/>
  <c r="N19" i="2" s="1"/>
  <c r="O19" i="2" s="1"/>
  <c r="H19" i="2"/>
  <c r="I19" i="2" s="1"/>
  <c r="J19" i="2" s="1"/>
  <c r="C19" i="2"/>
  <c r="D19" i="2" s="1"/>
  <c r="E19" i="2" s="1"/>
  <c r="M18" i="2"/>
  <c r="N18" i="2" s="1"/>
  <c r="O18" i="2" s="1"/>
  <c r="H18" i="2"/>
  <c r="I18" i="2" s="1"/>
  <c r="J18" i="2" s="1"/>
  <c r="C18" i="2"/>
  <c r="M17" i="2"/>
  <c r="N17" i="2" s="1"/>
  <c r="O17" i="2" s="1"/>
  <c r="H17" i="2"/>
  <c r="C17" i="2"/>
  <c r="D17" i="2" s="1"/>
  <c r="E17" i="2" s="1"/>
  <c r="G11" i="2"/>
  <c r="F11" i="2"/>
  <c r="H11" i="2" s="1"/>
  <c r="I11" i="2" s="1"/>
  <c r="B11" i="2"/>
  <c r="G10" i="2"/>
  <c r="J10" i="2" s="1"/>
  <c r="K10" i="2" s="1"/>
  <c r="L10" i="2" s="1"/>
  <c r="F10" i="2"/>
  <c r="H10" i="2" s="1"/>
  <c r="B10" i="2"/>
  <c r="G9" i="2"/>
  <c r="F9" i="2"/>
  <c r="H9" i="2" s="1"/>
  <c r="I9" i="2" s="1"/>
  <c r="B9" i="2"/>
  <c r="J9" i="2" s="1"/>
  <c r="K9" i="2" s="1"/>
  <c r="L9" i="2" s="1"/>
  <c r="G8" i="2"/>
  <c r="J8" i="2" s="1"/>
  <c r="K8" i="2" s="1"/>
  <c r="L8" i="2" s="1"/>
  <c r="F8" i="2"/>
  <c r="H8" i="2" s="1"/>
  <c r="B8" i="2"/>
  <c r="G7" i="2"/>
  <c r="F7" i="2"/>
  <c r="H7" i="2" s="1"/>
  <c r="I7" i="2" s="1"/>
  <c r="B7" i="2"/>
  <c r="J7" i="2" s="1"/>
  <c r="K7" i="2" s="1"/>
  <c r="L7" i="2" s="1"/>
  <c r="G6" i="2"/>
  <c r="J6" i="2" s="1"/>
  <c r="K6" i="2" s="1"/>
  <c r="L6" i="2" s="1"/>
  <c r="F6" i="2"/>
  <c r="H6" i="2" s="1"/>
  <c r="B6" i="2"/>
  <c r="G5" i="2"/>
  <c r="F5" i="2"/>
  <c r="H5" i="2" s="1"/>
  <c r="I5" i="2" s="1"/>
  <c r="B5" i="2"/>
  <c r="J5" i="2" s="1"/>
  <c r="K5" i="2" s="1"/>
  <c r="L5" i="2" s="1"/>
  <c r="B4" i="2"/>
  <c r="J11" i="2" l="1"/>
  <c r="K11" i="2" s="1"/>
  <c r="L11" i="2" s="1"/>
  <c r="L12" i="2"/>
  <c r="C22" i="2"/>
  <c r="D18" i="2"/>
  <c r="E18" i="2" s="1"/>
  <c r="E22" i="2"/>
  <c r="I6" i="2"/>
  <c r="I8" i="2"/>
  <c r="I10" i="2"/>
  <c r="H22" i="2"/>
  <c r="I17" i="2"/>
  <c r="J17" i="2" s="1"/>
  <c r="J22" i="2" s="1"/>
  <c r="R30" i="2"/>
  <c r="C30" i="2"/>
  <c r="D25" i="2"/>
  <c r="O22" i="2"/>
  <c r="M22" i="2"/>
  <c r="H30" i="2"/>
  <c r="J12" i="2"/>
  <c r="J6" i="1"/>
  <c r="J9" i="1"/>
  <c r="J11" i="1"/>
  <c r="J5" i="1"/>
  <c r="F11" i="1"/>
  <c r="H11" i="1" s="1"/>
  <c r="I11" i="1" s="1"/>
  <c r="G11" i="1"/>
  <c r="B11" i="1"/>
  <c r="R30" i="1"/>
  <c r="R29" i="1"/>
  <c r="R28" i="1"/>
  <c r="R27" i="1"/>
  <c r="R26" i="1"/>
  <c r="S31" i="1" s="1"/>
  <c r="H6" i="1"/>
  <c r="I6" i="1" s="1"/>
  <c r="H7" i="1"/>
  <c r="I7" i="1" s="1"/>
  <c r="H9" i="1"/>
  <c r="I9" i="1" s="1"/>
  <c r="H10" i="1"/>
  <c r="I10" i="1" s="1"/>
  <c r="G6" i="1"/>
  <c r="G7" i="1"/>
  <c r="J7" i="1" s="1"/>
  <c r="G8" i="1"/>
  <c r="J8" i="1" s="1"/>
  <c r="G9" i="1"/>
  <c r="G10" i="1"/>
  <c r="J10" i="1" s="1"/>
  <c r="G5" i="1"/>
  <c r="F6" i="1"/>
  <c r="F7" i="1"/>
  <c r="F8" i="1"/>
  <c r="H8" i="1" s="1"/>
  <c r="I8" i="1" s="1"/>
  <c r="F9" i="1"/>
  <c r="F10" i="1"/>
  <c r="F5" i="1"/>
  <c r="H5" i="1" s="1"/>
  <c r="I5" i="1" s="1"/>
  <c r="B7" i="1"/>
  <c r="B8" i="1"/>
  <c r="B9" i="1"/>
  <c r="B10" i="1"/>
  <c r="B6" i="1"/>
  <c r="N31" i="1"/>
  <c r="M31" i="1"/>
  <c r="M27" i="1"/>
  <c r="M28" i="1"/>
  <c r="M29" i="1"/>
  <c r="M30" i="1"/>
  <c r="M26" i="1"/>
  <c r="I31" i="1"/>
  <c r="H31" i="1"/>
  <c r="H27" i="1"/>
  <c r="H28" i="1"/>
  <c r="H29" i="1"/>
  <c r="H30" i="1"/>
  <c r="H26" i="1"/>
  <c r="D31" i="1"/>
  <c r="C31" i="1"/>
  <c r="C27" i="1"/>
  <c r="C28" i="1"/>
  <c r="C29" i="1"/>
  <c r="C30" i="1"/>
  <c r="C26" i="1"/>
  <c r="M19" i="1"/>
  <c r="M20" i="1"/>
  <c r="M21" i="1"/>
  <c r="M22" i="1"/>
  <c r="M18" i="1"/>
  <c r="N23" i="1" s="1"/>
  <c r="H19" i="1"/>
  <c r="H20" i="1"/>
  <c r="H21" i="1"/>
  <c r="I23" i="1" s="1"/>
  <c r="H22" i="1"/>
  <c r="H18" i="1"/>
  <c r="H23" i="1" s="1"/>
  <c r="J12" i="1" l="1"/>
  <c r="K12" i="1"/>
  <c r="R31" i="1"/>
  <c r="M23" i="1"/>
  <c r="B5" i="1"/>
  <c r="B4" i="1"/>
  <c r="D23" i="1"/>
  <c r="C23" i="1"/>
  <c r="C19" i="1"/>
  <c r="C20" i="1"/>
  <c r="C21" i="1"/>
  <c r="C22" i="1"/>
  <c r="C18" i="1"/>
</calcChain>
</file>

<file path=xl/sharedStrings.xml><?xml version="1.0" encoding="utf-8"?>
<sst xmlns="http://schemas.openxmlformats.org/spreadsheetml/2006/main" count="285" uniqueCount="38">
  <si>
    <t>L=40 cm</t>
  </si>
  <si>
    <r>
      <t>T</t>
    </r>
    <r>
      <rPr>
        <vertAlign val="subscript"/>
        <sz val="11"/>
        <color theme="1"/>
        <rFont val="Calibri"/>
        <family val="2"/>
        <scheme val="minor"/>
      </rPr>
      <t>10</t>
    </r>
  </si>
  <si>
    <t>1ª</t>
  </si>
  <si>
    <t>2ª</t>
  </si>
  <si>
    <t>3ª</t>
  </si>
  <si>
    <t>4ª</t>
  </si>
  <si>
    <t>5ª</t>
  </si>
  <si>
    <t>T (s)</t>
  </si>
  <si>
    <t>DESVESTA</t>
  </si>
  <si>
    <r>
      <t>s=</t>
    </r>
    <r>
      <rPr>
        <sz val="11"/>
        <color rgb="FFFF0000"/>
        <rFont val="Calibri"/>
        <family val="2"/>
      </rPr>
      <t>±0,01</t>
    </r>
  </si>
  <si>
    <t>E.absoluto</t>
  </si>
  <si>
    <r>
      <t>L(cm)</t>
    </r>
    <r>
      <rPr>
        <sz val="11"/>
        <color theme="1"/>
        <rFont val="Calibri"/>
        <family val="2"/>
      </rPr>
      <t>±0,1</t>
    </r>
  </si>
  <si>
    <r>
      <t>L(m)</t>
    </r>
    <r>
      <rPr>
        <sz val="11"/>
        <color theme="1"/>
        <rFont val="Calibri"/>
        <family val="2"/>
      </rPr>
      <t>±0,001</t>
    </r>
  </si>
  <si>
    <t>L=49 cm</t>
  </si>
  <si>
    <t>L=56 cm</t>
  </si>
  <si>
    <t>L=67 cm</t>
  </si>
  <si>
    <t>L=80 cm</t>
  </si>
  <si>
    <t>L=91 cm</t>
  </si>
  <si>
    <t>E.relativo</t>
  </si>
  <si>
    <r>
      <t>T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(s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</t>
    </r>
  </si>
  <si>
    <t>L=114 cm</t>
  </si>
  <si>
    <r>
      <t>g (m.s</t>
    </r>
    <r>
      <rPr>
        <vertAlign val="superscript"/>
        <sz val="11"/>
        <color theme="1"/>
        <rFont val="Calibri"/>
        <family val="2"/>
        <scheme val="minor"/>
      </rPr>
      <t>-2</t>
    </r>
    <r>
      <rPr>
        <sz val="11"/>
        <color theme="1"/>
        <rFont val="Calibri"/>
        <family val="2"/>
        <scheme val="minor"/>
      </rPr>
      <t>)</t>
    </r>
  </si>
  <si>
    <t>Determinación do valor da gravedade e estimación do erro cometido (desviación estatística)</t>
  </si>
  <si>
    <t>Desviación</t>
  </si>
  <si>
    <t>D.absolutas</t>
  </si>
  <si>
    <r>
      <t>E</t>
    </r>
    <r>
      <rPr>
        <vertAlign val="subscript"/>
        <sz val="11"/>
        <color rgb="FFFF0000"/>
        <rFont val="Calibri"/>
        <family val="2"/>
        <scheme val="minor"/>
      </rPr>
      <t>A</t>
    </r>
    <r>
      <rPr>
        <sz val="11"/>
        <color rgb="FFFF0000"/>
        <rFont val="Calibri"/>
        <family val="2"/>
        <scheme val="minor"/>
      </rPr>
      <t>=</t>
    </r>
    <r>
      <rPr>
        <sz val="11"/>
        <color rgb="FFFF0000"/>
        <rFont val="Calibri"/>
        <family val="2"/>
      </rPr>
      <t>±0,01</t>
    </r>
  </si>
  <si>
    <t>Desviacións</t>
  </si>
  <si>
    <t>E.Relativo</t>
  </si>
  <si>
    <t>Porcentaxe</t>
  </si>
  <si>
    <r>
      <t>9,81</t>
    </r>
    <r>
      <rPr>
        <sz val="11"/>
        <color rgb="FFFF0000"/>
        <rFont val="Calibri"/>
        <family val="2"/>
      </rPr>
      <t>±0,31</t>
    </r>
  </si>
  <si>
    <t>Determinación do valor da gravedade e estimación do erro cometido (desviación media e dispersión)</t>
  </si>
  <si>
    <r>
      <t>(T</t>
    </r>
    <r>
      <rPr>
        <vertAlign val="subscript"/>
        <sz val="11"/>
        <color theme="1"/>
        <rFont val="Calibri"/>
        <family val="2"/>
        <scheme val="minor"/>
      </rPr>
      <t>i</t>
    </r>
    <r>
      <rPr>
        <sz val="11"/>
        <color theme="1"/>
        <rFont val="Calibri"/>
        <family val="2"/>
        <scheme val="minor"/>
      </rPr>
      <t>-T</t>
    </r>
    <r>
      <rPr>
        <vertAlign val="subscript"/>
        <sz val="11"/>
        <color theme="1"/>
        <rFont val="Calibri"/>
        <family val="2"/>
        <scheme val="minor"/>
      </rPr>
      <t>M</t>
    </r>
    <r>
      <rPr>
        <sz val="11"/>
        <color theme="1"/>
        <rFont val="Calibri"/>
        <family val="2"/>
        <scheme val="minor"/>
      </rPr>
      <t>)</t>
    </r>
    <r>
      <rPr>
        <vertAlign val="superscript"/>
        <sz val="11"/>
        <color theme="1"/>
        <rFont val="Calibri"/>
        <family val="2"/>
        <scheme val="minor"/>
      </rPr>
      <t>2</t>
    </r>
  </si>
  <si>
    <t>±0,01</t>
  </si>
  <si>
    <r>
      <t>L(cm)</t>
    </r>
    <r>
      <rPr>
        <sz val="11"/>
        <color theme="1"/>
        <rFont val="Calibri"/>
        <family val="2"/>
      </rPr>
      <t>±1</t>
    </r>
  </si>
  <si>
    <r>
      <t>L(m)</t>
    </r>
    <r>
      <rPr>
        <sz val="11"/>
        <color theme="1"/>
        <rFont val="Calibri"/>
        <family val="2"/>
      </rPr>
      <t>±0,01</t>
    </r>
  </si>
  <si>
    <r>
      <t>(g</t>
    </r>
    <r>
      <rPr>
        <vertAlign val="subscript"/>
        <sz val="11"/>
        <color theme="1"/>
        <rFont val="Calibri"/>
        <family val="2"/>
        <scheme val="minor"/>
      </rPr>
      <t>i</t>
    </r>
    <r>
      <rPr>
        <sz val="11"/>
        <color theme="1"/>
        <rFont val="Calibri"/>
        <family val="2"/>
        <scheme val="minor"/>
      </rPr>
      <t>-g</t>
    </r>
    <r>
      <rPr>
        <vertAlign val="subscript"/>
        <sz val="11"/>
        <color theme="1"/>
        <rFont val="Calibri"/>
        <family val="2"/>
        <scheme val="minor"/>
      </rPr>
      <t>0</t>
    </r>
    <r>
      <rPr>
        <sz val="11"/>
        <color theme="1"/>
        <rFont val="Calibri"/>
        <family val="2"/>
        <scheme val="minor"/>
      </rPr>
      <t>)</t>
    </r>
    <r>
      <rPr>
        <vertAlign val="superscript"/>
        <sz val="11"/>
        <color theme="1"/>
        <rFont val="Calibri"/>
        <family val="2"/>
        <scheme val="minor"/>
      </rPr>
      <t>2</t>
    </r>
  </si>
  <si>
    <t>Determinación do valor da gravedade e estimación do erro cometido (DESVESTA-desviación estandar)</t>
  </si>
  <si>
    <r>
      <t>9,51</t>
    </r>
    <r>
      <rPr>
        <sz val="11"/>
        <color rgb="FFFF0000"/>
        <rFont val="Calibri"/>
        <family val="2"/>
      </rPr>
      <t>±0,13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</si>
</sst>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rgb="FFFF0000"/>
      <name val="Calibri"/>
      <family val="2"/>
    </font>
    <font>
      <vertAlign val="superscript"/>
      <sz val="11"/>
      <color theme="1"/>
      <name val="Calibri"/>
      <family val="2"/>
      <scheme val="minor"/>
    </font>
    <font>
      <vertAlign val="subscript"/>
      <sz val="11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2" tint="-9.9948118533890809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599963377788628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2" borderId="1" xfId="0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0" xfId="0" applyFont="1"/>
    <xf numFmtId="0" fontId="1" fillId="5" borderId="0" xfId="0" applyFont="1" applyFill="1"/>
    <xf numFmtId="0" fontId="4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Determinación</a:t>
            </a:r>
            <a:r>
              <a:rPr lang="es-ES" baseline="0"/>
              <a:t> da gravedade</a:t>
            </a:r>
            <a:endParaRPr lang="es-ES"/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none"/>
          </c:marker>
          <c:trendline>
            <c:trendlineType val="linear"/>
            <c:intercept val="0"/>
            <c:dispRSqr val="1"/>
            <c:dispEq val="1"/>
            <c:trendlineLbl>
              <c:layout>
                <c:manualLayout>
                  <c:x val="-0.34716067036902348"/>
                  <c:y val="-2.7493087101277215E-2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 sz="1400" baseline="0"/>
                      <a:t>y = 4,1396x
R² = 0,9996</a:t>
                    </a:r>
                    <a:endParaRPr lang="en-US" sz="1400"/>
                  </a:p>
                </c:rich>
              </c:tx>
              <c:numFmt formatCode="General" sourceLinked="0"/>
            </c:trendlineLbl>
          </c:trendline>
          <c:errBars>
            <c:errDir val="y"/>
            <c:errBarType val="both"/>
            <c:errValType val="cust"/>
            <c:noEndCap val="0"/>
            <c:plus>
              <c:numRef>
                <c:f>Hoja1!$I$5:$I$11</c:f>
                <c:numCache>
                  <c:formatCode>General</c:formatCode>
                  <c:ptCount val="7"/>
                  <c:pt idx="0">
                    <c:v>2.5804000000000001E-2</c:v>
                  </c:pt>
                  <c:pt idx="1">
                    <c:v>2.8635999999999995E-2</c:v>
                  </c:pt>
                  <c:pt idx="2">
                    <c:v>3.0552000000000003E-2</c:v>
                  </c:pt>
                  <c:pt idx="3">
                    <c:v>3.3452000000000003E-2</c:v>
                  </c:pt>
                  <c:pt idx="4">
                    <c:v>3.6532000000000002E-2</c:v>
                  </c:pt>
                  <c:pt idx="5">
                    <c:v>3.8788000000000003E-2</c:v>
                  </c:pt>
                  <c:pt idx="6">
                    <c:v>8.6232000000000003E-2</c:v>
                  </c:pt>
                </c:numCache>
              </c:numRef>
            </c:plus>
            <c:minus>
              <c:numRef>
                <c:f>Hoja1!$I$5:$I$11</c:f>
                <c:numCache>
                  <c:formatCode>General</c:formatCode>
                  <c:ptCount val="7"/>
                  <c:pt idx="0">
                    <c:v>2.5804000000000001E-2</c:v>
                  </c:pt>
                  <c:pt idx="1">
                    <c:v>2.8635999999999995E-2</c:v>
                  </c:pt>
                  <c:pt idx="2">
                    <c:v>3.0552000000000003E-2</c:v>
                  </c:pt>
                  <c:pt idx="3">
                    <c:v>3.3452000000000003E-2</c:v>
                  </c:pt>
                  <c:pt idx="4">
                    <c:v>3.6532000000000002E-2</c:v>
                  </c:pt>
                  <c:pt idx="5">
                    <c:v>3.8788000000000003E-2</c:v>
                  </c:pt>
                  <c:pt idx="6">
                    <c:v>8.6232000000000003E-2</c:v>
                  </c:pt>
                </c:numCache>
              </c:numRef>
            </c:minus>
            <c:spPr>
              <a:ln>
                <a:solidFill>
                  <a:srgbClr val="FF0000"/>
                </a:solidFill>
              </a:ln>
            </c:spPr>
          </c:errBars>
          <c:errBars>
            <c:errDir val="x"/>
            <c:errBarType val="both"/>
            <c:errValType val="cust"/>
            <c:noEndCap val="0"/>
            <c:plus>
              <c:numRef>
                <c:f>Hoja1!$C$4:$C$11</c:f>
                <c:numCache>
                  <c:formatCode>General</c:formatCode>
                  <c:ptCount val="8"/>
                  <c:pt idx="0">
                    <c:v>0</c:v>
                  </c:pt>
                  <c:pt idx="1">
                    <c:v>0.01</c:v>
                  </c:pt>
                  <c:pt idx="2">
                    <c:v>0.01</c:v>
                  </c:pt>
                  <c:pt idx="3">
                    <c:v>0.01</c:v>
                  </c:pt>
                  <c:pt idx="4">
                    <c:v>0.01</c:v>
                  </c:pt>
                  <c:pt idx="5">
                    <c:v>0.01</c:v>
                  </c:pt>
                  <c:pt idx="6">
                    <c:v>0.01</c:v>
                  </c:pt>
                  <c:pt idx="7">
                    <c:v>0.01</c:v>
                  </c:pt>
                </c:numCache>
              </c:numRef>
            </c:plus>
            <c:minus>
              <c:numRef>
                <c:f>Hoja1!$C$4:$C$11</c:f>
                <c:numCache>
                  <c:formatCode>General</c:formatCode>
                  <c:ptCount val="8"/>
                  <c:pt idx="0">
                    <c:v>0</c:v>
                  </c:pt>
                  <c:pt idx="1">
                    <c:v>0.01</c:v>
                  </c:pt>
                  <c:pt idx="2">
                    <c:v>0.01</c:v>
                  </c:pt>
                  <c:pt idx="3">
                    <c:v>0.01</c:v>
                  </c:pt>
                  <c:pt idx="4">
                    <c:v>0.01</c:v>
                  </c:pt>
                  <c:pt idx="5">
                    <c:v>0.01</c:v>
                  </c:pt>
                  <c:pt idx="6">
                    <c:v>0.01</c:v>
                  </c:pt>
                  <c:pt idx="7">
                    <c:v>0.01</c:v>
                  </c:pt>
                </c:numCache>
              </c:numRef>
            </c:minus>
          </c:errBars>
          <c:xVal>
            <c:numRef>
              <c:f>Hoja1!$B$4:$B$11</c:f>
              <c:numCache>
                <c:formatCode>General</c:formatCode>
                <c:ptCount val="8"/>
                <c:pt idx="0">
                  <c:v>0</c:v>
                </c:pt>
                <c:pt idx="1">
                  <c:v>0.4</c:v>
                </c:pt>
                <c:pt idx="2">
                  <c:v>0.49</c:v>
                </c:pt>
                <c:pt idx="3">
                  <c:v>0.56000000000000005</c:v>
                </c:pt>
                <c:pt idx="4">
                  <c:v>0.67</c:v>
                </c:pt>
                <c:pt idx="5">
                  <c:v>0.8</c:v>
                </c:pt>
                <c:pt idx="6">
                  <c:v>0.91</c:v>
                </c:pt>
                <c:pt idx="7">
                  <c:v>1.1399999999999999</c:v>
                </c:pt>
              </c:numCache>
            </c:numRef>
          </c:xVal>
          <c:yVal>
            <c:numRef>
              <c:f>Hoja1!$G$4:$G$11</c:f>
              <c:numCache>
                <c:formatCode>General</c:formatCode>
                <c:ptCount val="8"/>
                <c:pt idx="0">
                  <c:v>0</c:v>
                </c:pt>
                <c:pt idx="1">
                  <c:v>1.6646160400000001</c:v>
                </c:pt>
                <c:pt idx="2">
                  <c:v>2.0500512399999997</c:v>
                </c:pt>
                <c:pt idx="3">
                  <c:v>2.3335617600000003</c:v>
                </c:pt>
                <c:pt idx="4">
                  <c:v>2.7975907600000003</c:v>
                </c:pt>
                <c:pt idx="5">
                  <c:v>3.33646756</c:v>
                </c:pt>
                <c:pt idx="6">
                  <c:v>3.76127236</c:v>
                </c:pt>
                <c:pt idx="7">
                  <c:v>4.6474736400000003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576832"/>
        <c:axId val="54577408"/>
      </c:scatterChart>
      <c:valAx>
        <c:axId val="545768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s-ES"/>
                  <a:t>Lonxitude</a:t>
                </a:r>
                <a:r>
                  <a:rPr lang="es-ES" baseline="0"/>
                  <a:t> (m)</a:t>
                </a:r>
                <a:endParaRPr lang="es-ES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54577408"/>
        <c:crosses val="autoZero"/>
        <c:crossBetween val="midCat"/>
      </c:valAx>
      <c:valAx>
        <c:axId val="5457740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s-ES"/>
                  <a:t>Cadrado</a:t>
                </a:r>
                <a:r>
                  <a:rPr lang="es-ES" baseline="0"/>
                  <a:t> do período T</a:t>
                </a:r>
                <a:r>
                  <a:rPr lang="es-ES" baseline="30000"/>
                  <a:t>2</a:t>
                </a:r>
                <a:r>
                  <a:rPr lang="es-ES" baseline="0"/>
                  <a:t>(s</a:t>
                </a:r>
                <a:r>
                  <a:rPr lang="es-ES" baseline="30000"/>
                  <a:t>2</a:t>
                </a:r>
                <a:r>
                  <a:rPr lang="es-ES" baseline="0"/>
                  <a:t>)</a:t>
                </a:r>
                <a:endParaRPr lang="es-ES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5457683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Determinación</a:t>
            </a:r>
            <a:r>
              <a:rPr lang="en-US" baseline="0"/>
              <a:t> do valor da gravedade</a:t>
            </a:r>
            <a:endParaRPr lang="en-US"/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Hoja2!$G$3</c:f>
              <c:strCache>
                <c:ptCount val="1"/>
                <c:pt idx="0">
                  <c:v>T2(s2)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trendline>
            <c:trendlineType val="linear"/>
            <c:intercept val="0"/>
            <c:dispRSqr val="1"/>
            <c:dispEq val="1"/>
            <c:trendlineLbl>
              <c:layout>
                <c:manualLayout>
                  <c:x val="-0.42991360454943134"/>
                  <c:y val="-1.424795858850977E-2"/>
                </c:manualLayout>
              </c:layout>
              <c:numFmt formatCode="General" sourceLinked="0"/>
            </c:trendlineLbl>
          </c:trendline>
          <c:errBars>
            <c:errDir val="y"/>
            <c:errBarType val="both"/>
            <c:errValType val="cust"/>
            <c:noEndCap val="0"/>
            <c:plus>
              <c:numRef>
                <c:f>Hoja2!$I$4:$I$11</c:f>
                <c:numCache>
                  <c:formatCode>General</c:formatCode>
                  <c:ptCount val="8"/>
                  <c:pt idx="0">
                    <c:v>0</c:v>
                  </c:pt>
                  <c:pt idx="1">
                    <c:v>2.5804000000000001E-2</c:v>
                  </c:pt>
                  <c:pt idx="2">
                    <c:v>2.8635999999999995E-2</c:v>
                  </c:pt>
                  <c:pt idx="3">
                    <c:v>3.0552000000000003E-2</c:v>
                  </c:pt>
                  <c:pt idx="4">
                    <c:v>3.3452000000000003E-2</c:v>
                  </c:pt>
                  <c:pt idx="5">
                    <c:v>3.6532000000000002E-2</c:v>
                  </c:pt>
                  <c:pt idx="6">
                    <c:v>3.8788000000000003E-2</c:v>
                  </c:pt>
                  <c:pt idx="7">
                    <c:v>4.3116000000000002E-2</c:v>
                  </c:pt>
                </c:numCache>
              </c:numRef>
            </c:plus>
            <c:minus>
              <c:numRef>
                <c:f>Hoja2!$I$4:$I$11</c:f>
                <c:numCache>
                  <c:formatCode>General</c:formatCode>
                  <c:ptCount val="8"/>
                  <c:pt idx="0">
                    <c:v>0</c:v>
                  </c:pt>
                  <c:pt idx="1">
                    <c:v>2.5804000000000001E-2</c:v>
                  </c:pt>
                  <c:pt idx="2">
                    <c:v>2.8635999999999995E-2</c:v>
                  </c:pt>
                  <c:pt idx="3">
                    <c:v>3.0552000000000003E-2</c:v>
                  </c:pt>
                  <c:pt idx="4">
                    <c:v>3.3452000000000003E-2</c:v>
                  </c:pt>
                  <c:pt idx="5">
                    <c:v>3.6532000000000002E-2</c:v>
                  </c:pt>
                  <c:pt idx="6">
                    <c:v>3.8788000000000003E-2</c:v>
                  </c:pt>
                  <c:pt idx="7">
                    <c:v>4.3116000000000002E-2</c:v>
                  </c:pt>
                </c:numCache>
              </c:numRef>
            </c:minus>
            <c:spPr>
              <a:ln>
                <a:solidFill>
                  <a:srgbClr val="FF0000"/>
                </a:solidFill>
              </a:ln>
            </c:spPr>
          </c:errBars>
          <c:errBars>
            <c:errDir val="x"/>
            <c:errBarType val="both"/>
            <c:errValType val="cust"/>
            <c:noEndCap val="0"/>
            <c:plus>
              <c:numRef>
                <c:f>Hoja2!$C$4:$C$11</c:f>
                <c:numCache>
                  <c:formatCode>General</c:formatCode>
                  <c:ptCount val="8"/>
                  <c:pt idx="0">
                    <c:v>0</c:v>
                  </c:pt>
                  <c:pt idx="1">
                    <c:v>0.01</c:v>
                  </c:pt>
                  <c:pt idx="2">
                    <c:v>0.01</c:v>
                  </c:pt>
                  <c:pt idx="3">
                    <c:v>0.01</c:v>
                  </c:pt>
                  <c:pt idx="4">
                    <c:v>0.01</c:v>
                  </c:pt>
                  <c:pt idx="5">
                    <c:v>0.01</c:v>
                  </c:pt>
                  <c:pt idx="6">
                    <c:v>0.01</c:v>
                  </c:pt>
                  <c:pt idx="7">
                    <c:v>0.01</c:v>
                  </c:pt>
                </c:numCache>
              </c:numRef>
            </c:plus>
            <c:minus>
              <c:numRef>
                <c:f>Hoja2!$C$4:$C$11</c:f>
                <c:numCache>
                  <c:formatCode>General</c:formatCode>
                  <c:ptCount val="8"/>
                  <c:pt idx="0">
                    <c:v>0</c:v>
                  </c:pt>
                  <c:pt idx="1">
                    <c:v>0.01</c:v>
                  </c:pt>
                  <c:pt idx="2">
                    <c:v>0.01</c:v>
                  </c:pt>
                  <c:pt idx="3">
                    <c:v>0.01</c:v>
                  </c:pt>
                  <c:pt idx="4">
                    <c:v>0.01</c:v>
                  </c:pt>
                  <c:pt idx="5">
                    <c:v>0.01</c:v>
                  </c:pt>
                  <c:pt idx="6">
                    <c:v>0.01</c:v>
                  </c:pt>
                  <c:pt idx="7">
                    <c:v>0.01</c:v>
                  </c:pt>
                </c:numCache>
              </c:numRef>
            </c:minus>
          </c:errBars>
          <c:xVal>
            <c:numRef>
              <c:f>Hoja2!$B$4:$B$11</c:f>
              <c:numCache>
                <c:formatCode>General</c:formatCode>
                <c:ptCount val="8"/>
                <c:pt idx="0">
                  <c:v>0</c:v>
                </c:pt>
                <c:pt idx="1">
                  <c:v>0.4</c:v>
                </c:pt>
                <c:pt idx="2">
                  <c:v>0.49</c:v>
                </c:pt>
                <c:pt idx="3">
                  <c:v>0.56000000000000005</c:v>
                </c:pt>
                <c:pt idx="4">
                  <c:v>0.67</c:v>
                </c:pt>
                <c:pt idx="5">
                  <c:v>0.8</c:v>
                </c:pt>
                <c:pt idx="6">
                  <c:v>0.91</c:v>
                </c:pt>
                <c:pt idx="7">
                  <c:v>1.1399999999999999</c:v>
                </c:pt>
              </c:numCache>
            </c:numRef>
          </c:xVal>
          <c:yVal>
            <c:numRef>
              <c:f>Hoja2!$G$4:$G$11</c:f>
              <c:numCache>
                <c:formatCode>General</c:formatCode>
                <c:ptCount val="8"/>
                <c:pt idx="0">
                  <c:v>0</c:v>
                </c:pt>
                <c:pt idx="1">
                  <c:v>1.6646160400000001</c:v>
                </c:pt>
                <c:pt idx="2">
                  <c:v>2.0500512399999997</c:v>
                </c:pt>
                <c:pt idx="3">
                  <c:v>2.3335617600000003</c:v>
                </c:pt>
                <c:pt idx="4">
                  <c:v>2.7975907600000003</c:v>
                </c:pt>
                <c:pt idx="5">
                  <c:v>3.33646756</c:v>
                </c:pt>
                <c:pt idx="6">
                  <c:v>3.76127236</c:v>
                </c:pt>
                <c:pt idx="7">
                  <c:v>4.6474736400000003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579712"/>
        <c:axId val="54580288"/>
      </c:scatterChart>
      <c:valAx>
        <c:axId val="545797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54580288"/>
        <c:crosses val="autoZero"/>
        <c:crossBetween val="midCat"/>
      </c:valAx>
      <c:valAx>
        <c:axId val="545802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457971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334282</xdr:colOff>
      <xdr:row>0</xdr:row>
      <xdr:rowOff>122691</xdr:rowOff>
    </xdr:from>
    <xdr:to>
      <xdr:col>19</xdr:col>
      <xdr:colOff>334282</xdr:colOff>
      <xdr:row>14</xdr:row>
      <xdr:rowOff>170316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28575</xdr:colOff>
      <xdr:row>31</xdr:row>
      <xdr:rowOff>157162</xdr:rowOff>
    </xdr:from>
    <xdr:to>
      <xdr:col>8</xdr:col>
      <xdr:colOff>28575</xdr:colOff>
      <xdr:row>46</xdr:row>
      <xdr:rowOff>42862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36</xdr:row>
      <xdr:rowOff>0</xdr:rowOff>
    </xdr:from>
    <xdr:to>
      <xdr:col>8</xdr:col>
      <xdr:colOff>351063</xdr:colOff>
      <xdr:row>41</xdr:row>
      <xdr:rowOff>67368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0" y="6991350"/>
          <a:ext cx="2637063" cy="1019868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15875">
          <a:solidFill>
            <a:schemeClr val="tx2">
              <a:lumMod val="60000"/>
              <a:lumOff val="40000"/>
            </a:schemeClr>
          </a:solidFill>
        </a:ln>
        <a:ex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2"/>
  <sheetViews>
    <sheetView tabSelected="1" topLeftCell="A4" zoomScale="84" zoomScaleNormal="84" workbookViewId="0">
      <selection activeCell="D23" sqref="D23"/>
    </sheetView>
  </sheetViews>
  <sheetFormatPr baseColWidth="10" defaultRowHeight="15" x14ac:dyDescent="0.25"/>
  <sheetData>
    <row r="1" spans="1:11" x14ac:dyDescent="0.25">
      <c r="A1" s="21" t="s">
        <v>36</v>
      </c>
      <c r="B1" s="21"/>
      <c r="C1" s="21"/>
      <c r="D1" s="21"/>
      <c r="E1" s="21"/>
      <c r="F1" s="21"/>
      <c r="G1" s="21"/>
      <c r="H1" s="21"/>
      <c r="I1" s="21"/>
    </row>
    <row r="3" spans="1:11" ht="17.25" x14ac:dyDescent="0.25">
      <c r="A3" s="1" t="s">
        <v>11</v>
      </c>
      <c r="B3" s="1" t="s">
        <v>12</v>
      </c>
      <c r="C3" s="1" t="s">
        <v>10</v>
      </c>
      <c r="D3" s="1" t="s">
        <v>7</v>
      </c>
      <c r="E3" s="1" t="s">
        <v>10</v>
      </c>
      <c r="F3" s="1" t="s">
        <v>18</v>
      </c>
      <c r="G3" s="1" t="s">
        <v>19</v>
      </c>
      <c r="H3" s="1" t="s">
        <v>18</v>
      </c>
      <c r="I3" s="1" t="s">
        <v>10</v>
      </c>
      <c r="J3" s="1" t="s">
        <v>21</v>
      </c>
      <c r="K3" s="1" t="s">
        <v>8</v>
      </c>
    </row>
    <row r="4" spans="1:11" x14ac:dyDescent="0.25">
      <c r="A4" s="1">
        <v>0</v>
      </c>
      <c r="B4" s="1">
        <f>A4/100</f>
        <v>0</v>
      </c>
      <c r="C4" s="1">
        <v>0</v>
      </c>
      <c r="D4">
        <v>0</v>
      </c>
      <c r="E4" s="1">
        <v>0</v>
      </c>
      <c r="F4" s="1">
        <v>0</v>
      </c>
      <c r="G4" s="1">
        <v>0</v>
      </c>
      <c r="H4" s="1">
        <v>0</v>
      </c>
      <c r="I4" s="1">
        <v>0</v>
      </c>
    </row>
    <row r="5" spans="1:11" x14ac:dyDescent="0.25">
      <c r="A5" s="1">
        <v>40</v>
      </c>
      <c r="B5" s="1">
        <f>A5/100</f>
        <v>0.4</v>
      </c>
      <c r="C5" s="1">
        <v>0.01</v>
      </c>
      <c r="D5">
        <v>1.2902</v>
      </c>
      <c r="E5" s="1">
        <v>0.01</v>
      </c>
      <c r="F5">
        <f>E5/D5</f>
        <v>7.7507363199503954E-3</v>
      </c>
      <c r="G5" s="1">
        <f>D5^2</f>
        <v>1.6646160400000001</v>
      </c>
      <c r="H5">
        <f>F5*2</f>
        <v>1.5501472639900791E-2</v>
      </c>
      <c r="I5" s="1">
        <f>H5*G5</f>
        <v>2.5804000000000001E-2</v>
      </c>
      <c r="J5">
        <f>((4*PI()^2)*B5)/G5</f>
        <v>9.4864921773449762</v>
      </c>
    </row>
    <row r="6" spans="1:11" x14ac:dyDescent="0.25">
      <c r="A6" s="1">
        <v>49</v>
      </c>
      <c r="B6" s="1">
        <f>A6/100</f>
        <v>0.49</v>
      </c>
      <c r="C6" s="1">
        <v>0.01</v>
      </c>
      <c r="D6">
        <v>1.4318</v>
      </c>
      <c r="E6" s="1">
        <v>0.01</v>
      </c>
      <c r="F6">
        <f t="shared" ref="F6:F11" si="0">E6/D6</f>
        <v>6.9842156725799694E-3</v>
      </c>
      <c r="G6" s="1">
        <f t="shared" ref="G6:G11" si="1">D6^2</f>
        <v>2.0500512399999997</v>
      </c>
      <c r="H6">
        <f t="shared" ref="H6:H11" si="2">F6*2</f>
        <v>1.3968431345159939E-2</v>
      </c>
      <c r="I6" s="1">
        <f t="shared" ref="I6:I11" si="3">H6*G6</f>
        <v>2.8635999999999995E-2</v>
      </c>
      <c r="J6">
        <f t="shared" ref="J6:J11" si="4">((4*PI()^2)*B6)/G6</f>
        <v>9.4360688399842836</v>
      </c>
    </row>
    <row r="7" spans="1:11" x14ac:dyDescent="0.25">
      <c r="A7" s="1">
        <v>56</v>
      </c>
      <c r="B7" s="1">
        <f t="shared" ref="B7:B11" si="5">A7/100</f>
        <v>0.56000000000000005</v>
      </c>
      <c r="C7" s="1">
        <v>0.01</v>
      </c>
      <c r="D7">
        <v>1.5276000000000001</v>
      </c>
      <c r="E7" s="1">
        <v>0.01</v>
      </c>
      <c r="F7">
        <f t="shared" si="0"/>
        <v>6.546216286986122E-3</v>
      </c>
      <c r="G7" s="1">
        <f t="shared" si="1"/>
        <v>2.3335617600000003</v>
      </c>
      <c r="H7">
        <f t="shared" si="2"/>
        <v>1.3092432573972244E-2</v>
      </c>
      <c r="I7" s="1">
        <f t="shared" si="3"/>
        <v>3.0552000000000003E-2</v>
      </c>
      <c r="J7">
        <f t="shared" si="4"/>
        <v>9.4738927580130383</v>
      </c>
    </row>
    <row r="8" spans="1:11" x14ac:dyDescent="0.25">
      <c r="A8" s="1">
        <v>67</v>
      </c>
      <c r="B8" s="1">
        <f t="shared" si="5"/>
        <v>0.67</v>
      </c>
      <c r="C8" s="1">
        <v>0.01</v>
      </c>
      <c r="D8">
        <v>1.6726000000000001</v>
      </c>
      <c r="E8" s="1">
        <v>0.01</v>
      </c>
      <c r="F8">
        <f t="shared" si="0"/>
        <v>5.9787157718522062E-3</v>
      </c>
      <c r="G8" s="1">
        <f t="shared" si="1"/>
        <v>2.7975907600000003</v>
      </c>
      <c r="H8">
        <f t="shared" si="2"/>
        <v>1.1957431543704412E-2</v>
      </c>
      <c r="I8" s="1">
        <f t="shared" si="3"/>
        <v>3.3452000000000003E-2</v>
      </c>
      <c r="J8">
        <f t="shared" si="4"/>
        <v>9.4547566331393949</v>
      </c>
    </row>
    <row r="9" spans="1:11" x14ac:dyDescent="0.25">
      <c r="A9" s="1">
        <v>80</v>
      </c>
      <c r="B9" s="1">
        <f t="shared" si="5"/>
        <v>0.8</v>
      </c>
      <c r="C9" s="1">
        <v>0.01</v>
      </c>
      <c r="D9">
        <v>1.8266</v>
      </c>
      <c r="E9" s="1">
        <v>0.01</v>
      </c>
      <c r="F9">
        <f t="shared" si="0"/>
        <v>5.4746523595751674E-3</v>
      </c>
      <c r="G9" s="1">
        <f t="shared" si="1"/>
        <v>3.33646756</v>
      </c>
      <c r="H9">
        <f t="shared" si="2"/>
        <v>1.0949304719150335E-2</v>
      </c>
      <c r="I9" s="1">
        <f t="shared" si="3"/>
        <v>3.6532000000000002E-2</v>
      </c>
      <c r="J9">
        <f t="shared" si="4"/>
        <v>9.4659197236390771</v>
      </c>
    </row>
    <row r="10" spans="1:11" x14ac:dyDescent="0.25">
      <c r="A10" s="1">
        <v>91</v>
      </c>
      <c r="B10" s="1">
        <f t="shared" si="5"/>
        <v>0.91</v>
      </c>
      <c r="C10" s="1">
        <v>0.01</v>
      </c>
      <c r="D10">
        <v>1.9394</v>
      </c>
      <c r="E10" s="1">
        <v>0.01</v>
      </c>
      <c r="F10">
        <f t="shared" si="0"/>
        <v>5.156233886769104E-3</v>
      </c>
      <c r="G10" s="1">
        <f t="shared" si="1"/>
        <v>3.76127236</v>
      </c>
      <c r="H10">
        <f t="shared" si="2"/>
        <v>1.0312467773538208E-2</v>
      </c>
      <c r="I10" s="1">
        <f t="shared" si="3"/>
        <v>3.8788000000000003E-2</v>
      </c>
      <c r="J10">
        <f t="shared" si="4"/>
        <v>9.5513848989030041</v>
      </c>
    </row>
    <row r="11" spans="1:11" x14ac:dyDescent="0.25">
      <c r="A11" s="1">
        <v>114</v>
      </c>
      <c r="B11" s="1">
        <f t="shared" si="5"/>
        <v>1.1399999999999999</v>
      </c>
      <c r="C11" s="1">
        <v>0.01</v>
      </c>
      <c r="D11">
        <v>2.1558000000000002</v>
      </c>
      <c r="E11" s="1">
        <v>0.02</v>
      </c>
      <c r="F11">
        <f t="shared" si="0"/>
        <v>9.2772984506911578E-3</v>
      </c>
      <c r="G11" s="1">
        <f t="shared" si="1"/>
        <v>4.6474736400000003</v>
      </c>
      <c r="H11">
        <f t="shared" si="2"/>
        <v>1.8554596901382316E-2</v>
      </c>
      <c r="I11" s="1">
        <f t="shared" si="3"/>
        <v>8.6232000000000003E-2</v>
      </c>
      <c r="J11">
        <f t="shared" si="4"/>
        <v>9.6838410618650581</v>
      </c>
    </row>
    <row r="12" spans="1:11" x14ac:dyDescent="0.25">
      <c r="J12">
        <f>AVERAGE(J5:J11)</f>
        <v>9.5074794418412605</v>
      </c>
      <c r="K12">
        <f>STDEVA(J5:J11)</f>
        <v>8.5835132250599105E-2</v>
      </c>
    </row>
    <row r="17" spans="1:20" ht="18" x14ac:dyDescent="0.35">
      <c r="A17" s="3" t="s">
        <v>0</v>
      </c>
      <c r="B17" s="3" t="s">
        <v>1</v>
      </c>
      <c r="C17" s="3" t="s">
        <v>7</v>
      </c>
      <c r="D17" s="3" t="s">
        <v>8</v>
      </c>
      <c r="E17" s="3" t="s">
        <v>10</v>
      </c>
      <c r="F17" s="5" t="s">
        <v>13</v>
      </c>
      <c r="G17" s="5" t="s">
        <v>1</v>
      </c>
      <c r="H17" s="5" t="s">
        <v>7</v>
      </c>
      <c r="I17" s="5" t="s">
        <v>8</v>
      </c>
      <c r="J17" s="5" t="s">
        <v>10</v>
      </c>
      <c r="K17" s="7" t="s">
        <v>14</v>
      </c>
      <c r="L17" s="7" t="s">
        <v>1</v>
      </c>
      <c r="M17" s="7" t="s">
        <v>7</v>
      </c>
      <c r="N17" s="7" t="s">
        <v>8</v>
      </c>
      <c r="O17" s="7" t="s">
        <v>10</v>
      </c>
    </row>
    <row r="18" spans="1:20" x14ac:dyDescent="0.25">
      <c r="A18" s="3" t="s">
        <v>2</v>
      </c>
      <c r="B18" s="3">
        <v>12.79</v>
      </c>
      <c r="C18" s="3">
        <f>B18/10</f>
        <v>1.2789999999999999</v>
      </c>
      <c r="D18" s="3"/>
      <c r="E18" s="3"/>
      <c r="F18" s="5" t="s">
        <v>2</v>
      </c>
      <c r="G18" s="5">
        <v>14.25</v>
      </c>
      <c r="H18" s="5">
        <f>G18/10</f>
        <v>1.425</v>
      </c>
      <c r="I18" s="5"/>
      <c r="J18" s="5"/>
      <c r="K18" s="7" t="s">
        <v>2</v>
      </c>
      <c r="L18" s="7">
        <v>15.31</v>
      </c>
      <c r="M18" s="7">
        <f>L18/10</f>
        <v>1.5310000000000001</v>
      </c>
      <c r="N18" s="7"/>
      <c r="O18" s="7"/>
    </row>
    <row r="19" spans="1:20" x14ac:dyDescent="0.25">
      <c r="A19" s="3" t="s">
        <v>3</v>
      </c>
      <c r="B19" s="3">
        <v>13</v>
      </c>
      <c r="C19" s="3">
        <f t="shared" ref="C19:C22" si="6">B19/10</f>
        <v>1.3</v>
      </c>
      <c r="D19" s="3"/>
      <c r="E19" s="3"/>
      <c r="F19" s="5" t="s">
        <v>3</v>
      </c>
      <c r="G19" s="5">
        <v>14.31</v>
      </c>
      <c r="H19" s="5">
        <f t="shared" ref="H19:H22" si="7">G19/10</f>
        <v>1.431</v>
      </c>
      <c r="I19" s="5"/>
      <c r="J19" s="5"/>
      <c r="K19" s="7" t="s">
        <v>3</v>
      </c>
      <c r="L19" s="7">
        <v>15.35</v>
      </c>
      <c r="M19" s="7">
        <f t="shared" ref="M19:M22" si="8">L19/10</f>
        <v>1.5349999999999999</v>
      </c>
      <c r="N19" s="7"/>
      <c r="O19" s="7"/>
    </row>
    <row r="20" spans="1:20" x14ac:dyDescent="0.25">
      <c r="A20" s="3" t="s">
        <v>4</v>
      </c>
      <c r="B20" s="3">
        <v>12.94</v>
      </c>
      <c r="C20" s="3">
        <f t="shared" si="6"/>
        <v>1.294</v>
      </c>
      <c r="D20" s="3"/>
      <c r="E20" s="3"/>
      <c r="F20" s="5" t="s">
        <v>4</v>
      </c>
      <c r="G20" s="5">
        <v>14.43</v>
      </c>
      <c r="H20" s="5">
        <f t="shared" si="7"/>
        <v>1.4430000000000001</v>
      </c>
      <c r="I20" s="5"/>
      <c r="J20" s="5"/>
      <c r="K20" s="7" t="s">
        <v>4</v>
      </c>
      <c r="L20" s="7">
        <v>15.16</v>
      </c>
      <c r="M20" s="7">
        <f t="shared" si="8"/>
        <v>1.516</v>
      </c>
      <c r="N20" s="7"/>
      <c r="O20" s="7"/>
    </row>
    <row r="21" spans="1:20" x14ac:dyDescent="0.25">
      <c r="A21" s="3" t="s">
        <v>5</v>
      </c>
      <c r="B21" s="3">
        <v>12.88</v>
      </c>
      <c r="C21" s="3">
        <f t="shared" si="6"/>
        <v>1.288</v>
      </c>
      <c r="D21" s="3"/>
      <c r="E21" s="3"/>
      <c r="F21" s="5" t="s">
        <v>5</v>
      </c>
      <c r="G21" s="5">
        <v>14.35</v>
      </c>
      <c r="H21" s="5">
        <f t="shared" si="7"/>
        <v>1.4350000000000001</v>
      </c>
      <c r="I21" s="5"/>
      <c r="J21" s="5"/>
      <c r="K21" s="7" t="s">
        <v>5</v>
      </c>
      <c r="L21" s="7">
        <v>15.25</v>
      </c>
      <c r="M21" s="7">
        <f t="shared" si="8"/>
        <v>1.5249999999999999</v>
      </c>
      <c r="N21" s="7"/>
      <c r="O21" s="7"/>
    </row>
    <row r="22" spans="1:20" x14ac:dyDescent="0.25">
      <c r="A22" s="3" t="s">
        <v>6</v>
      </c>
      <c r="B22" s="3">
        <v>12.9</v>
      </c>
      <c r="C22" s="3">
        <f t="shared" si="6"/>
        <v>1.29</v>
      </c>
      <c r="D22" s="3"/>
      <c r="E22" s="3"/>
      <c r="F22" s="5" t="s">
        <v>6</v>
      </c>
      <c r="G22" s="5">
        <v>14.25</v>
      </c>
      <c r="H22" s="5">
        <f t="shared" si="7"/>
        <v>1.425</v>
      </c>
      <c r="I22" s="5"/>
      <c r="J22" s="5"/>
      <c r="K22" s="7" t="s">
        <v>6</v>
      </c>
      <c r="L22" s="7">
        <v>15.31</v>
      </c>
      <c r="M22" s="7">
        <f t="shared" si="8"/>
        <v>1.5310000000000001</v>
      </c>
      <c r="N22" s="7"/>
      <c r="O22" s="7"/>
    </row>
    <row r="23" spans="1:20" x14ac:dyDescent="0.25">
      <c r="A23" s="3"/>
      <c r="B23" s="3"/>
      <c r="C23" s="3">
        <f>AVERAGE(C18:C22)</f>
        <v>1.2902</v>
      </c>
      <c r="D23" s="3">
        <f>STDEVA(C18:C22)</f>
        <v>7.7588658965083756E-3</v>
      </c>
      <c r="E23" s="19">
        <v>0.01</v>
      </c>
      <c r="F23" s="5"/>
      <c r="G23" s="5"/>
      <c r="H23" s="5">
        <f>AVERAGE(H18:H22)</f>
        <v>1.4318</v>
      </c>
      <c r="I23" s="5">
        <f>STDEVA(H18:H22)</f>
        <v>7.5630681604756216E-3</v>
      </c>
      <c r="J23" s="19">
        <v>0.01</v>
      </c>
      <c r="K23" s="7"/>
      <c r="L23" s="7"/>
      <c r="M23" s="7">
        <f>AVERAGE(M18:M22)</f>
        <v>1.5276000000000001</v>
      </c>
      <c r="N23" s="7">
        <f>STDEVA(M18:M22)</f>
        <v>7.4027022093287121E-3</v>
      </c>
      <c r="O23" s="19">
        <v>0.01</v>
      </c>
    </row>
    <row r="24" spans="1:20" x14ac:dyDescent="0.25">
      <c r="A24" s="3"/>
      <c r="B24" s="3"/>
      <c r="C24" s="3"/>
      <c r="D24" s="4" t="s">
        <v>9</v>
      </c>
      <c r="E24" s="3"/>
      <c r="F24" s="5"/>
      <c r="G24" s="5"/>
      <c r="H24" s="5"/>
      <c r="I24" s="6" t="s">
        <v>9</v>
      </c>
      <c r="J24" s="5"/>
      <c r="K24" s="7"/>
      <c r="L24" s="7"/>
      <c r="M24" s="7"/>
      <c r="N24" s="8" t="s">
        <v>9</v>
      </c>
      <c r="O24" s="7"/>
    </row>
    <row r="25" spans="1:20" ht="18" x14ac:dyDescent="0.35">
      <c r="A25" s="9" t="s">
        <v>15</v>
      </c>
      <c r="B25" s="9" t="s">
        <v>1</v>
      </c>
      <c r="C25" s="9" t="s">
        <v>7</v>
      </c>
      <c r="D25" s="9" t="s">
        <v>8</v>
      </c>
      <c r="E25" s="9" t="s">
        <v>10</v>
      </c>
      <c r="F25" s="11" t="s">
        <v>16</v>
      </c>
      <c r="G25" s="11" t="s">
        <v>1</v>
      </c>
      <c r="H25" s="11" t="s">
        <v>7</v>
      </c>
      <c r="I25" s="11" t="s">
        <v>8</v>
      </c>
      <c r="J25" s="11" t="s">
        <v>10</v>
      </c>
      <c r="K25" s="13" t="s">
        <v>17</v>
      </c>
      <c r="L25" s="13" t="s">
        <v>1</v>
      </c>
      <c r="M25" s="13" t="s">
        <v>7</v>
      </c>
      <c r="N25" s="13" t="s">
        <v>8</v>
      </c>
      <c r="O25" s="13" t="s">
        <v>10</v>
      </c>
      <c r="P25" s="13" t="s">
        <v>20</v>
      </c>
      <c r="Q25" s="13" t="s">
        <v>1</v>
      </c>
      <c r="R25" s="13" t="s">
        <v>7</v>
      </c>
      <c r="S25" s="13" t="s">
        <v>8</v>
      </c>
      <c r="T25" s="13" t="s">
        <v>10</v>
      </c>
    </row>
    <row r="26" spans="1:20" x14ac:dyDescent="0.25">
      <c r="A26" s="9" t="s">
        <v>2</v>
      </c>
      <c r="B26" s="9">
        <v>16.690000000000001</v>
      </c>
      <c r="C26" s="9">
        <f>B26/10</f>
        <v>1.669</v>
      </c>
      <c r="D26" s="9"/>
      <c r="E26" s="9"/>
      <c r="F26" s="11" t="s">
        <v>2</v>
      </c>
      <c r="G26" s="11">
        <v>18.34</v>
      </c>
      <c r="H26" s="11">
        <f>G26/10</f>
        <v>1.8340000000000001</v>
      </c>
      <c r="I26" s="11"/>
      <c r="J26" s="11"/>
      <c r="K26" s="13" t="s">
        <v>2</v>
      </c>
      <c r="L26" s="13">
        <v>19.34</v>
      </c>
      <c r="M26" s="13">
        <f>L26/10</f>
        <v>1.9339999999999999</v>
      </c>
      <c r="N26" s="13"/>
      <c r="O26" s="13"/>
      <c r="P26" s="13" t="s">
        <v>2</v>
      </c>
      <c r="Q26" s="13">
        <v>21.55</v>
      </c>
      <c r="R26" s="13">
        <f>Q26/10</f>
        <v>2.1550000000000002</v>
      </c>
      <c r="S26" s="13"/>
      <c r="T26" s="13"/>
    </row>
    <row r="27" spans="1:20" x14ac:dyDescent="0.25">
      <c r="A27" s="9" t="s">
        <v>3</v>
      </c>
      <c r="B27" s="9">
        <v>16.690000000000001</v>
      </c>
      <c r="C27" s="9">
        <f t="shared" ref="C27:C30" si="9">B27/10</f>
        <v>1.669</v>
      </c>
      <c r="D27" s="9"/>
      <c r="E27" s="9"/>
      <c r="F27" s="11" t="s">
        <v>3</v>
      </c>
      <c r="G27" s="11">
        <v>18.18</v>
      </c>
      <c r="H27" s="11">
        <f t="shared" ref="H27:H30" si="10">G27/10</f>
        <v>1.8180000000000001</v>
      </c>
      <c r="I27" s="11"/>
      <c r="J27" s="11"/>
      <c r="K27" s="13" t="s">
        <v>3</v>
      </c>
      <c r="L27" s="13">
        <v>19.399999999999999</v>
      </c>
      <c r="M27" s="13">
        <f t="shared" ref="M27:M30" si="11">L27/10</f>
        <v>1.94</v>
      </c>
      <c r="N27" s="13"/>
      <c r="O27" s="13"/>
      <c r="P27" s="13" t="s">
        <v>3</v>
      </c>
      <c r="Q27" s="13">
        <v>21.5</v>
      </c>
      <c r="R27" s="13">
        <f t="shared" ref="R27:R30" si="12">Q27/10</f>
        <v>2.15</v>
      </c>
      <c r="S27" s="13"/>
      <c r="T27" s="13"/>
    </row>
    <row r="28" spans="1:20" x14ac:dyDescent="0.25">
      <c r="A28" s="9" t="s">
        <v>4</v>
      </c>
      <c r="B28" s="9">
        <v>16.75</v>
      </c>
      <c r="C28" s="9">
        <f t="shared" si="9"/>
        <v>1.675</v>
      </c>
      <c r="D28" s="9"/>
      <c r="E28" s="9"/>
      <c r="F28" s="11" t="s">
        <v>4</v>
      </c>
      <c r="G28" s="11">
        <v>18.38</v>
      </c>
      <c r="H28" s="11">
        <f t="shared" si="10"/>
        <v>1.8379999999999999</v>
      </c>
      <c r="I28" s="11"/>
      <c r="J28" s="11"/>
      <c r="K28" s="13" t="s">
        <v>4</v>
      </c>
      <c r="L28" s="13">
        <v>19.5</v>
      </c>
      <c r="M28" s="13">
        <f t="shared" si="11"/>
        <v>1.95</v>
      </c>
      <c r="N28" s="13"/>
      <c r="O28" s="13"/>
      <c r="P28" s="13" t="s">
        <v>4</v>
      </c>
      <c r="Q28" s="13">
        <v>21.34</v>
      </c>
      <c r="R28" s="13">
        <f t="shared" si="12"/>
        <v>2.1339999999999999</v>
      </c>
      <c r="S28" s="13"/>
      <c r="T28" s="13"/>
    </row>
    <row r="29" spans="1:20" x14ac:dyDescent="0.25">
      <c r="A29" s="9" t="s">
        <v>5</v>
      </c>
      <c r="B29" s="9">
        <v>16.84</v>
      </c>
      <c r="C29" s="9">
        <f t="shared" si="9"/>
        <v>1.6839999999999999</v>
      </c>
      <c r="D29" s="9"/>
      <c r="E29" s="9"/>
      <c r="F29" s="11" t="s">
        <v>5</v>
      </c>
      <c r="G29" s="11">
        <v>18.309999999999999</v>
      </c>
      <c r="H29" s="11">
        <f t="shared" si="10"/>
        <v>1.831</v>
      </c>
      <c r="I29" s="11"/>
      <c r="J29" s="11"/>
      <c r="K29" s="13" t="s">
        <v>5</v>
      </c>
      <c r="L29" s="13">
        <v>19.440000000000001</v>
      </c>
      <c r="M29" s="13">
        <f t="shared" si="11"/>
        <v>1.9440000000000002</v>
      </c>
      <c r="N29" s="13"/>
      <c r="O29" s="13"/>
      <c r="P29" s="13" t="s">
        <v>5</v>
      </c>
      <c r="Q29" s="13">
        <v>21.62</v>
      </c>
      <c r="R29" s="13">
        <f t="shared" si="12"/>
        <v>2.1619999999999999</v>
      </c>
      <c r="S29" s="13"/>
      <c r="T29" s="13"/>
    </row>
    <row r="30" spans="1:20" x14ac:dyDescent="0.25">
      <c r="A30" s="9" t="s">
        <v>6</v>
      </c>
      <c r="B30" s="9">
        <v>16.66</v>
      </c>
      <c r="C30" s="9">
        <f t="shared" si="9"/>
        <v>1.6659999999999999</v>
      </c>
      <c r="D30" s="9"/>
      <c r="E30" s="9"/>
      <c r="F30" s="11" t="s">
        <v>6</v>
      </c>
      <c r="G30" s="11">
        <v>18.12</v>
      </c>
      <c r="H30" s="11">
        <f t="shared" si="10"/>
        <v>1.8120000000000001</v>
      </c>
      <c r="I30" s="11"/>
      <c r="J30" s="11"/>
      <c r="K30" s="13" t="s">
        <v>6</v>
      </c>
      <c r="L30" s="13">
        <v>19.29</v>
      </c>
      <c r="M30" s="13">
        <f t="shared" si="11"/>
        <v>1.9289999999999998</v>
      </c>
      <c r="N30" s="13"/>
      <c r="O30" s="13"/>
      <c r="P30" s="13" t="s">
        <v>6</v>
      </c>
      <c r="Q30" s="13">
        <v>21.78</v>
      </c>
      <c r="R30" s="13">
        <f t="shared" si="12"/>
        <v>2.1779999999999999</v>
      </c>
      <c r="S30" s="13"/>
      <c r="T30" s="13"/>
    </row>
    <row r="31" spans="1:20" x14ac:dyDescent="0.25">
      <c r="A31" s="9"/>
      <c r="B31" s="9"/>
      <c r="C31" s="9">
        <f>AVERAGE(C26:C30)</f>
        <v>1.6725999999999999</v>
      </c>
      <c r="D31" s="9">
        <f>STDEVA(C26:C30)</f>
        <v>7.162401831787981E-3</v>
      </c>
      <c r="E31" s="19">
        <v>0.01</v>
      </c>
      <c r="F31" s="11"/>
      <c r="G31" s="11"/>
      <c r="H31" s="11">
        <f>AVERAGE(H26:H30)</f>
        <v>1.8265999999999998</v>
      </c>
      <c r="I31" s="11">
        <f>STDEVA(H26:H30)</f>
        <v>1.1081516141755997E-2</v>
      </c>
      <c r="J31" s="19">
        <v>0.01</v>
      </c>
      <c r="K31" s="13"/>
      <c r="L31" s="13"/>
      <c r="M31" s="13">
        <f>AVERAGE(M26:M30)</f>
        <v>1.9393999999999998</v>
      </c>
      <c r="N31" s="13">
        <f>STDEVA(M26:M30)</f>
        <v>8.2340755400956353E-3</v>
      </c>
      <c r="O31" s="19">
        <v>0.01</v>
      </c>
      <c r="P31" s="13"/>
      <c r="Q31" s="13"/>
      <c r="R31" s="13">
        <f>AVERAGE(R26:R30)</f>
        <v>2.1558000000000002</v>
      </c>
      <c r="S31" s="13">
        <f>STDEVA(R26:R30)</f>
        <v>1.613071604114338E-2</v>
      </c>
      <c r="T31" s="19">
        <v>0.02</v>
      </c>
    </row>
    <row r="32" spans="1:20" x14ac:dyDescent="0.25">
      <c r="A32" s="9"/>
      <c r="B32" s="9"/>
      <c r="C32" s="9"/>
      <c r="D32" s="10" t="s">
        <v>9</v>
      </c>
      <c r="E32" s="9"/>
      <c r="F32" s="11"/>
      <c r="G32" s="11"/>
      <c r="H32" s="11"/>
      <c r="I32" s="12" t="s">
        <v>9</v>
      </c>
      <c r="J32" s="11"/>
      <c r="K32" s="13"/>
      <c r="L32" s="13"/>
      <c r="M32" s="13"/>
      <c r="N32" s="14" t="s">
        <v>9</v>
      </c>
      <c r="O32" s="13"/>
      <c r="P32" s="13"/>
      <c r="Q32" s="13"/>
      <c r="R32" s="13"/>
      <c r="S32" s="14" t="s">
        <v>9</v>
      </c>
      <c r="T32" s="13"/>
    </row>
  </sheetData>
  <mergeCells count="1">
    <mergeCell ref="A1:I1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1"/>
  <sheetViews>
    <sheetView workbookViewId="0">
      <selection activeCell="N12" sqref="N12"/>
    </sheetView>
  </sheetViews>
  <sheetFormatPr baseColWidth="10" defaultRowHeight="15" x14ac:dyDescent="0.25"/>
  <sheetData>
    <row r="1" spans="1:15" x14ac:dyDescent="0.25">
      <c r="A1" s="21" t="s">
        <v>30</v>
      </c>
      <c r="B1" s="21"/>
      <c r="C1" s="21"/>
      <c r="D1" s="21"/>
      <c r="E1" s="21"/>
      <c r="F1" s="21"/>
      <c r="G1" s="21"/>
      <c r="H1" s="21"/>
      <c r="I1" s="21"/>
    </row>
    <row r="3" spans="1:15" ht="17.25" x14ac:dyDescent="0.25">
      <c r="A3" s="1" t="s">
        <v>33</v>
      </c>
      <c r="B3" s="1" t="s">
        <v>34</v>
      </c>
      <c r="C3" s="1" t="s">
        <v>10</v>
      </c>
      <c r="D3" s="1" t="s">
        <v>7</v>
      </c>
      <c r="E3" s="1" t="s">
        <v>10</v>
      </c>
      <c r="F3" s="1" t="s">
        <v>18</v>
      </c>
      <c r="G3" s="1" t="s">
        <v>19</v>
      </c>
      <c r="H3" s="1" t="s">
        <v>18</v>
      </c>
      <c r="I3" s="1" t="s">
        <v>10</v>
      </c>
      <c r="J3" s="1" t="s">
        <v>21</v>
      </c>
      <c r="K3" s="1" t="s">
        <v>26</v>
      </c>
      <c r="L3" s="1" t="s">
        <v>24</v>
      </c>
      <c r="M3" s="1" t="s">
        <v>10</v>
      </c>
      <c r="N3" s="1" t="s">
        <v>27</v>
      </c>
      <c r="O3" s="1" t="s">
        <v>28</v>
      </c>
    </row>
    <row r="4" spans="1:15" x14ac:dyDescent="0.25">
      <c r="A4" s="1">
        <v>0</v>
      </c>
      <c r="B4" s="1">
        <f>A4/100</f>
        <v>0</v>
      </c>
      <c r="C4" s="1">
        <v>0</v>
      </c>
      <c r="D4">
        <v>0</v>
      </c>
      <c r="E4" s="1">
        <v>0</v>
      </c>
      <c r="F4" s="1">
        <v>0</v>
      </c>
      <c r="G4" s="1">
        <v>0</v>
      </c>
      <c r="H4" s="1">
        <v>0</v>
      </c>
      <c r="I4" s="1">
        <v>0</v>
      </c>
    </row>
    <row r="5" spans="1:15" x14ac:dyDescent="0.25">
      <c r="A5" s="1">
        <v>40</v>
      </c>
      <c r="B5" s="1">
        <f>A5/100</f>
        <v>0.4</v>
      </c>
      <c r="C5" s="1">
        <v>0.01</v>
      </c>
      <c r="D5">
        <v>1.2902</v>
      </c>
      <c r="E5" s="1">
        <v>0.01</v>
      </c>
      <c r="F5">
        <f>E5/D5</f>
        <v>7.7507363199503954E-3</v>
      </c>
      <c r="G5" s="1">
        <f>D5^2</f>
        <v>1.6646160400000001</v>
      </c>
      <c r="H5">
        <f>F5*2</f>
        <v>1.5501472639900791E-2</v>
      </c>
      <c r="I5" s="1">
        <f>H5*G5</f>
        <v>2.5804000000000001E-2</v>
      </c>
      <c r="J5">
        <f>((4*PI()^2)*B5)/G5</f>
        <v>9.4864921773449762</v>
      </c>
      <c r="K5">
        <f>J5-9.81</f>
        <v>-0.32350782265502431</v>
      </c>
      <c r="L5">
        <f>ABS(K5)</f>
        <v>0.32350782265502431</v>
      </c>
    </row>
    <row r="6" spans="1:15" x14ac:dyDescent="0.25">
      <c r="A6" s="1">
        <v>49</v>
      </c>
      <c r="B6" s="1">
        <f>A6/100</f>
        <v>0.49</v>
      </c>
      <c r="C6" s="1">
        <v>0.01</v>
      </c>
      <c r="D6">
        <v>1.4318</v>
      </c>
      <c r="E6" s="1">
        <v>0.01</v>
      </c>
      <c r="F6">
        <f t="shared" ref="F6:F11" si="0">E6/D6</f>
        <v>6.9842156725799694E-3</v>
      </c>
      <c r="G6" s="1">
        <f t="shared" ref="G6:G11" si="1">D6^2</f>
        <v>2.0500512399999997</v>
      </c>
      <c r="H6">
        <f t="shared" ref="H6:H11" si="2">F6*2</f>
        <v>1.3968431345159939E-2</v>
      </c>
      <c r="I6" s="1">
        <f t="shared" ref="I6:I11" si="3">H6*G6</f>
        <v>2.8635999999999995E-2</v>
      </c>
      <c r="J6">
        <f t="shared" ref="J6:J11" si="4">((4*PI()^2)*B6)/G6</f>
        <v>9.4360688399842836</v>
      </c>
      <c r="K6">
        <f t="shared" ref="K6:K11" si="5">J6-9.81</f>
        <v>-0.37393116001571691</v>
      </c>
      <c r="L6">
        <f t="shared" ref="L6:L11" si="6">ABS(K6)</f>
        <v>0.37393116001571691</v>
      </c>
    </row>
    <row r="7" spans="1:15" x14ac:dyDescent="0.25">
      <c r="A7" s="1">
        <v>56</v>
      </c>
      <c r="B7" s="1">
        <f t="shared" ref="B7:B11" si="7">A7/100</f>
        <v>0.56000000000000005</v>
      </c>
      <c r="C7" s="1">
        <v>0.01</v>
      </c>
      <c r="D7">
        <v>1.5276000000000001</v>
      </c>
      <c r="E7" s="1">
        <v>0.01</v>
      </c>
      <c r="F7">
        <f t="shared" si="0"/>
        <v>6.546216286986122E-3</v>
      </c>
      <c r="G7" s="1">
        <f t="shared" si="1"/>
        <v>2.3335617600000003</v>
      </c>
      <c r="H7">
        <f t="shared" si="2"/>
        <v>1.3092432573972244E-2</v>
      </c>
      <c r="I7" s="1">
        <f t="shared" si="3"/>
        <v>3.0552000000000003E-2</v>
      </c>
      <c r="J7">
        <f t="shared" si="4"/>
        <v>9.4738927580130383</v>
      </c>
      <c r="K7">
        <f t="shared" si="5"/>
        <v>-0.33610724198696218</v>
      </c>
      <c r="L7">
        <f t="shared" si="6"/>
        <v>0.33610724198696218</v>
      </c>
    </row>
    <row r="8" spans="1:15" x14ac:dyDescent="0.25">
      <c r="A8" s="1">
        <v>67</v>
      </c>
      <c r="B8" s="1">
        <f t="shared" si="7"/>
        <v>0.67</v>
      </c>
      <c r="C8" s="1">
        <v>0.01</v>
      </c>
      <c r="D8">
        <v>1.6726000000000001</v>
      </c>
      <c r="E8" s="1">
        <v>0.01</v>
      </c>
      <c r="F8">
        <f t="shared" si="0"/>
        <v>5.9787157718522062E-3</v>
      </c>
      <c r="G8" s="1">
        <f t="shared" si="1"/>
        <v>2.7975907600000003</v>
      </c>
      <c r="H8">
        <f t="shared" si="2"/>
        <v>1.1957431543704412E-2</v>
      </c>
      <c r="I8" s="1">
        <f t="shared" si="3"/>
        <v>3.3452000000000003E-2</v>
      </c>
      <c r="J8">
        <f t="shared" si="4"/>
        <v>9.4547566331393949</v>
      </c>
      <c r="K8">
        <f t="shared" si="5"/>
        <v>-0.35524336686060565</v>
      </c>
      <c r="L8">
        <f t="shared" si="6"/>
        <v>0.35524336686060565</v>
      </c>
    </row>
    <row r="9" spans="1:15" x14ac:dyDescent="0.25">
      <c r="A9" s="1">
        <v>80</v>
      </c>
      <c r="B9" s="1">
        <f t="shared" si="7"/>
        <v>0.8</v>
      </c>
      <c r="C9" s="1">
        <v>0.01</v>
      </c>
      <c r="D9">
        <v>1.8266</v>
      </c>
      <c r="E9" s="1">
        <v>0.01</v>
      </c>
      <c r="F9">
        <f t="shared" si="0"/>
        <v>5.4746523595751674E-3</v>
      </c>
      <c r="G9" s="1">
        <f t="shared" si="1"/>
        <v>3.33646756</v>
      </c>
      <c r="H9">
        <f t="shared" si="2"/>
        <v>1.0949304719150335E-2</v>
      </c>
      <c r="I9" s="1">
        <f t="shared" si="3"/>
        <v>3.6532000000000002E-2</v>
      </c>
      <c r="J9">
        <f t="shared" si="4"/>
        <v>9.4659197236390771</v>
      </c>
      <c r="K9">
        <f t="shared" si="5"/>
        <v>-0.34408027636092342</v>
      </c>
      <c r="L9">
        <f t="shared" si="6"/>
        <v>0.34408027636092342</v>
      </c>
    </row>
    <row r="10" spans="1:15" x14ac:dyDescent="0.25">
      <c r="A10" s="1">
        <v>91</v>
      </c>
      <c r="B10" s="1">
        <f t="shared" si="7"/>
        <v>0.91</v>
      </c>
      <c r="C10" s="1">
        <v>0.01</v>
      </c>
      <c r="D10">
        <v>1.9394</v>
      </c>
      <c r="E10" s="1">
        <v>0.01</v>
      </c>
      <c r="F10">
        <f t="shared" si="0"/>
        <v>5.156233886769104E-3</v>
      </c>
      <c r="G10" s="1">
        <f t="shared" si="1"/>
        <v>3.76127236</v>
      </c>
      <c r="H10">
        <f t="shared" si="2"/>
        <v>1.0312467773538208E-2</v>
      </c>
      <c r="I10" s="1">
        <f t="shared" si="3"/>
        <v>3.8788000000000003E-2</v>
      </c>
      <c r="J10">
        <f t="shared" si="4"/>
        <v>9.5513848989030041</v>
      </c>
      <c r="K10">
        <f t="shared" si="5"/>
        <v>-0.25861510109699637</v>
      </c>
      <c r="L10">
        <f t="shared" si="6"/>
        <v>0.25861510109699637</v>
      </c>
    </row>
    <row r="11" spans="1:15" x14ac:dyDescent="0.25">
      <c r="A11" s="1">
        <v>114</v>
      </c>
      <c r="B11" s="1">
        <f t="shared" si="7"/>
        <v>1.1399999999999999</v>
      </c>
      <c r="C11" s="1">
        <v>0.01</v>
      </c>
      <c r="D11">
        <v>2.1558000000000002</v>
      </c>
      <c r="E11" s="1">
        <v>0.01</v>
      </c>
      <c r="F11">
        <f t="shared" si="0"/>
        <v>4.6386492253455789E-3</v>
      </c>
      <c r="G11" s="1">
        <f t="shared" si="1"/>
        <v>4.6474736400000003</v>
      </c>
      <c r="H11">
        <f t="shared" si="2"/>
        <v>9.2772984506911578E-3</v>
      </c>
      <c r="I11" s="1">
        <f t="shared" si="3"/>
        <v>4.3116000000000002E-2</v>
      </c>
      <c r="J11">
        <f t="shared" si="4"/>
        <v>9.6838410618650581</v>
      </c>
      <c r="K11">
        <f t="shared" si="5"/>
        <v>-0.12615893813494239</v>
      </c>
      <c r="L11">
        <f t="shared" si="6"/>
        <v>0.12615893813494239</v>
      </c>
    </row>
    <row r="12" spans="1:15" x14ac:dyDescent="0.25">
      <c r="J12">
        <f>AVERAGE(J5:J11)</f>
        <v>9.5074794418412605</v>
      </c>
      <c r="L12">
        <f>AVERAGE(L5:L11)</f>
        <v>0.30252055815873874</v>
      </c>
      <c r="M12" s="20">
        <v>0.31</v>
      </c>
      <c r="N12" s="20">
        <f>M12/J13</f>
        <v>3.1600407747196739E-2</v>
      </c>
      <c r="O12" s="20">
        <f>N12*100</f>
        <v>3.1600407747196737</v>
      </c>
    </row>
    <row r="13" spans="1:15" x14ac:dyDescent="0.25">
      <c r="J13" s="20">
        <v>9.81</v>
      </c>
    </row>
    <row r="14" spans="1:15" x14ac:dyDescent="0.25">
      <c r="L14" s="17" t="s">
        <v>29</v>
      </c>
    </row>
    <row r="16" spans="1:15" ht="18" x14ac:dyDescent="0.35">
      <c r="A16" s="3" t="s">
        <v>0</v>
      </c>
      <c r="B16" s="3" t="s">
        <v>1</v>
      </c>
      <c r="C16" s="3" t="s">
        <v>7</v>
      </c>
      <c r="D16" s="3" t="s">
        <v>23</v>
      </c>
      <c r="E16" s="3" t="s">
        <v>24</v>
      </c>
      <c r="F16" s="5" t="s">
        <v>13</v>
      </c>
      <c r="G16" s="5" t="s">
        <v>1</v>
      </c>
      <c r="H16" s="5" t="s">
        <v>7</v>
      </c>
      <c r="I16" s="5" t="s">
        <v>26</v>
      </c>
      <c r="J16" s="5" t="s">
        <v>24</v>
      </c>
      <c r="K16" s="7" t="s">
        <v>14</v>
      </c>
      <c r="L16" s="7" t="s">
        <v>1</v>
      </c>
      <c r="M16" s="7" t="s">
        <v>7</v>
      </c>
      <c r="N16" s="7" t="s">
        <v>26</v>
      </c>
      <c r="O16" s="7" t="s">
        <v>24</v>
      </c>
    </row>
    <row r="17" spans="1:20" x14ac:dyDescent="0.25">
      <c r="A17" s="3" t="s">
        <v>2</v>
      </c>
      <c r="B17" s="3">
        <v>12.79</v>
      </c>
      <c r="C17" s="3">
        <f>B17/10</f>
        <v>1.2789999999999999</v>
      </c>
      <c r="D17" s="3">
        <f>C17-1.2902</f>
        <v>-1.1200000000000099E-2</v>
      </c>
      <c r="E17" s="3">
        <f>ABS(D17)</f>
        <v>1.1200000000000099E-2</v>
      </c>
      <c r="F17" s="5" t="s">
        <v>2</v>
      </c>
      <c r="G17" s="5">
        <v>14.25</v>
      </c>
      <c r="H17" s="5">
        <f>G17/10</f>
        <v>1.425</v>
      </c>
      <c r="I17" s="5">
        <f>H17-1.4318</f>
        <v>-6.7999999999999172E-3</v>
      </c>
      <c r="J17" s="5">
        <f>ABS(I17)</f>
        <v>6.7999999999999172E-3</v>
      </c>
      <c r="K17" s="7" t="s">
        <v>2</v>
      </c>
      <c r="L17" s="7">
        <v>15.31</v>
      </c>
      <c r="M17" s="7">
        <f>L17/10</f>
        <v>1.5310000000000001</v>
      </c>
      <c r="N17" s="7">
        <f>M17-1.5276</f>
        <v>3.4000000000000696E-3</v>
      </c>
      <c r="O17" s="7">
        <f>ABS(N17)</f>
        <v>3.4000000000000696E-3</v>
      </c>
    </row>
    <row r="18" spans="1:20" x14ac:dyDescent="0.25">
      <c r="A18" s="3" t="s">
        <v>3</v>
      </c>
      <c r="B18" s="3">
        <v>13</v>
      </c>
      <c r="C18" s="3">
        <f t="shared" ref="C18:C21" si="8">B18/10</f>
        <v>1.3</v>
      </c>
      <c r="D18" s="3">
        <f t="shared" ref="D18:D21" si="9">C18-1.2902</f>
        <v>9.8000000000000309E-3</v>
      </c>
      <c r="E18" s="3">
        <f t="shared" ref="E18:E21" si="10">ABS(D18)</f>
        <v>9.8000000000000309E-3</v>
      </c>
      <c r="F18" s="5" t="s">
        <v>3</v>
      </c>
      <c r="G18" s="5">
        <v>14.31</v>
      </c>
      <c r="H18" s="5">
        <f t="shared" ref="H18:H21" si="11">G18/10</f>
        <v>1.431</v>
      </c>
      <c r="I18" s="5">
        <f t="shared" ref="I18:I21" si="12">H18-1.4318</f>
        <v>-7.9999999999991189E-4</v>
      </c>
      <c r="J18" s="5">
        <f t="shared" ref="J18:J21" si="13">ABS(I18)</f>
        <v>7.9999999999991189E-4</v>
      </c>
      <c r="K18" s="7" t="s">
        <v>3</v>
      </c>
      <c r="L18" s="7">
        <v>15.35</v>
      </c>
      <c r="M18" s="7">
        <f t="shared" ref="M18:M21" si="14">L18/10</f>
        <v>1.5349999999999999</v>
      </c>
      <c r="N18" s="7">
        <f t="shared" ref="N18:N21" si="15">M18-1.5276</f>
        <v>7.3999999999998511E-3</v>
      </c>
      <c r="O18" s="7">
        <f t="shared" ref="O18:O21" si="16">ABS(N18)</f>
        <v>7.3999999999998511E-3</v>
      </c>
    </row>
    <row r="19" spans="1:20" x14ac:dyDescent="0.25">
      <c r="A19" s="3" t="s">
        <v>4</v>
      </c>
      <c r="B19" s="3">
        <v>12.94</v>
      </c>
      <c r="C19" s="3">
        <f t="shared" si="8"/>
        <v>1.294</v>
      </c>
      <c r="D19" s="3">
        <f t="shared" si="9"/>
        <v>3.8000000000000256E-3</v>
      </c>
      <c r="E19" s="3">
        <f t="shared" si="10"/>
        <v>3.8000000000000256E-3</v>
      </c>
      <c r="F19" s="5" t="s">
        <v>4</v>
      </c>
      <c r="G19" s="5">
        <v>14.43</v>
      </c>
      <c r="H19" s="5">
        <f t="shared" si="11"/>
        <v>1.4430000000000001</v>
      </c>
      <c r="I19" s="5">
        <f t="shared" si="12"/>
        <v>1.1200000000000099E-2</v>
      </c>
      <c r="J19" s="5">
        <f t="shared" si="13"/>
        <v>1.1200000000000099E-2</v>
      </c>
      <c r="K19" s="7" t="s">
        <v>4</v>
      </c>
      <c r="L19" s="7">
        <v>15.16</v>
      </c>
      <c r="M19" s="7">
        <f t="shared" si="14"/>
        <v>1.516</v>
      </c>
      <c r="N19" s="7">
        <f t="shared" si="15"/>
        <v>-1.1600000000000055E-2</v>
      </c>
      <c r="O19" s="7">
        <f t="shared" si="16"/>
        <v>1.1600000000000055E-2</v>
      </c>
    </row>
    <row r="20" spans="1:20" x14ac:dyDescent="0.25">
      <c r="A20" s="3" t="s">
        <v>5</v>
      </c>
      <c r="B20" s="3">
        <v>12.88</v>
      </c>
      <c r="C20" s="3">
        <f t="shared" si="8"/>
        <v>1.288</v>
      </c>
      <c r="D20" s="3">
        <f t="shared" si="9"/>
        <v>-2.1999999999999797E-3</v>
      </c>
      <c r="E20" s="3">
        <f t="shared" si="10"/>
        <v>2.1999999999999797E-3</v>
      </c>
      <c r="F20" s="5" t="s">
        <v>5</v>
      </c>
      <c r="G20" s="5">
        <v>14.35</v>
      </c>
      <c r="H20" s="5">
        <f t="shared" si="11"/>
        <v>1.4350000000000001</v>
      </c>
      <c r="I20" s="5">
        <f t="shared" si="12"/>
        <v>3.2000000000000917E-3</v>
      </c>
      <c r="J20" s="5">
        <f t="shared" si="13"/>
        <v>3.2000000000000917E-3</v>
      </c>
      <c r="K20" s="7" t="s">
        <v>5</v>
      </c>
      <c r="L20" s="7">
        <v>15.25</v>
      </c>
      <c r="M20" s="7">
        <f t="shared" si="14"/>
        <v>1.5249999999999999</v>
      </c>
      <c r="N20" s="7">
        <f t="shared" si="15"/>
        <v>-2.6000000000001577E-3</v>
      </c>
      <c r="O20" s="7">
        <f t="shared" si="16"/>
        <v>2.6000000000001577E-3</v>
      </c>
    </row>
    <row r="21" spans="1:20" x14ac:dyDescent="0.25">
      <c r="A21" s="3" t="s">
        <v>6</v>
      </c>
      <c r="B21" s="3">
        <v>12.9</v>
      </c>
      <c r="C21" s="3">
        <f t="shared" si="8"/>
        <v>1.29</v>
      </c>
      <c r="D21" s="3">
        <f t="shared" si="9"/>
        <v>-1.9999999999997797E-4</v>
      </c>
      <c r="E21" s="3">
        <f t="shared" si="10"/>
        <v>1.9999999999997797E-4</v>
      </c>
      <c r="F21" s="5" t="s">
        <v>6</v>
      </c>
      <c r="G21" s="5">
        <v>14.25</v>
      </c>
      <c r="H21" s="5">
        <f t="shared" si="11"/>
        <v>1.425</v>
      </c>
      <c r="I21" s="5">
        <f t="shared" si="12"/>
        <v>-6.7999999999999172E-3</v>
      </c>
      <c r="J21" s="5">
        <f t="shared" si="13"/>
        <v>6.7999999999999172E-3</v>
      </c>
      <c r="K21" s="7" t="s">
        <v>6</v>
      </c>
      <c r="L21" s="7">
        <v>15.31</v>
      </c>
      <c r="M21" s="7">
        <f t="shared" si="14"/>
        <v>1.5310000000000001</v>
      </c>
      <c r="N21" s="7">
        <f t="shared" si="15"/>
        <v>3.4000000000000696E-3</v>
      </c>
      <c r="O21" s="7">
        <f t="shared" si="16"/>
        <v>3.4000000000000696E-3</v>
      </c>
    </row>
    <row r="22" spans="1:20" x14ac:dyDescent="0.25">
      <c r="A22" s="3"/>
      <c r="B22" s="3"/>
      <c r="C22" s="3">
        <f>AVERAGE(C17:C21)</f>
        <v>1.2902</v>
      </c>
      <c r="D22" s="3"/>
      <c r="E22" s="3">
        <f>AVERAGE(E17:E21)</f>
        <v>5.4400000000000229E-3</v>
      </c>
      <c r="F22" s="5"/>
      <c r="G22" s="5"/>
      <c r="H22" s="5">
        <f>AVERAGE(H17:H21)</f>
        <v>1.4318</v>
      </c>
      <c r="I22" s="5"/>
      <c r="J22" s="5">
        <f>AVERAGE(J17:J21)</f>
        <v>5.7599999999999874E-3</v>
      </c>
      <c r="K22" s="7"/>
      <c r="L22" s="7"/>
      <c r="M22" s="7">
        <f>AVERAGE(M17:M21)</f>
        <v>1.5276000000000001</v>
      </c>
      <c r="N22" s="7"/>
      <c r="O22" s="7">
        <f>AVERAGE(O17:O21)</f>
        <v>5.6800000000000409E-3</v>
      </c>
    </row>
    <row r="23" spans="1:20" ht="18" x14ac:dyDescent="0.35">
      <c r="A23" s="3"/>
      <c r="B23" s="3"/>
      <c r="C23" s="3"/>
      <c r="D23" s="4" t="s">
        <v>9</v>
      </c>
      <c r="E23" s="15" t="s">
        <v>25</v>
      </c>
      <c r="F23" s="5"/>
      <c r="G23" s="5"/>
      <c r="H23" s="5"/>
      <c r="I23" s="6" t="s">
        <v>9</v>
      </c>
      <c r="J23" s="15" t="s">
        <v>25</v>
      </c>
      <c r="K23" s="7"/>
      <c r="L23" s="7"/>
      <c r="M23" s="7"/>
      <c r="N23" s="8" t="s">
        <v>9</v>
      </c>
      <c r="O23" s="15" t="s">
        <v>25</v>
      </c>
    </row>
    <row r="24" spans="1:20" ht="18" x14ac:dyDescent="0.35">
      <c r="A24" s="9" t="s">
        <v>15</v>
      </c>
      <c r="B24" s="9" t="s">
        <v>1</v>
      </c>
      <c r="C24" s="9" t="s">
        <v>7</v>
      </c>
      <c r="D24" s="9" t="s">
        <v>23</v>
      </c>
      <c r="E24" s="9" t="s">
        <v>24</v>
      </c>
      <c r="F24" s="11" t="s">
        <v>16</v>
      </c>
      <c r="G24" s="11" t="s">
        <v>1</v>
      </c>
      <c r="H24" s="11" t="s">
        <v>7</v>
      </c>
      <c r="I24" s="11" t="s">
        <v>26</v>
      </c>
      <c r="J24" s="11" t="s">
        <v>24</v>
      </c>
      <c r="K24" s="13" t="s">
        <v>17</v>
      </c>
      <c r="L24" s="13" t="s">
        <v>1</v>
      </c>
      <c r="M24" s="13" t="s">
        <v>7</v>
      </c>
      <c r="N24" s="13" t="s">
        <v>26</v>
      </c>
      <c r="O24" s="13" t="s">
        <v>24</v>
      </c>
      <c r="P24" s="13" t="s">
        <v>20</v>
      </c>
      <c r="Q24" s="13" t="s">
        <v>1</v>
      </c>
      <c r="R24" s="13" t="s">
        <v>7</v>
      </c>
      <c r="S24" s="13" t="s">
        <v>26</v>
      </c>
      <c r="T24" s="13" t="s">
        <v>24</v>
      </c>
    </row>
    <row r="25" spans="1:20" x14ac:dyDescent="0.25">
      <c r="A25" s="9" t="s">
        <v>2</v>
      </c>
      <c r="B25" s="9">
        <v>16.690000000000001</v>
      </c>
      <c r="C25" s="9">
        <f>B25/10</f>
        <v>1.669</v>
      </c>
      <c r="D25" s="9">
        <f>C25-1.6726</f>
        <v>-3.6000000000000476E-3</v>
      </c>
      <c r="E25" s="9">
        <f>ABS(D25)</f>
        <v>3.6000000000000476E-3</v>
      </c>
      <c r="F25" s="11" t="s">
        <v>2</v>
      </c>
      <c r="G25" s="11">
        <v>18.34</v>
      </c>
      <c r="H25" s="11">
        <f>G25/10</f>
        <v>1.8340000000000001</v>
      </c>
      <c r="I25" s="11">
        <f>H25-1.8266</f>
        <v>7.4000000000000732E-3</v>
      </c>
      <c r="J25" s="11">
        <f>ABS(I25)</f>
        <v>7.4000000000000732E-3</v>
      </c>
      <c r="K25" s="13" t="s">
        <v>2</v>
      </c>
      <c r="L25" s="13">
        <v>19.34</v>
      </c>
      <c r="M25" s="13">
        <f>L25/10</f>
        <v>1.9339999999999999</v>
      </c>
      <c r="N25" s="13">
        <f>M25-1.9394</f>
        <v>-5.4000000000000714E-3</v>
      </c>
      <c r="O25" s="13">
        <f>ABS(N25)</f>
        <v>5.4000000000000714E-3</v>
      </c>
      <c r="P25" s="13" t="s">
        <v>2</v>
      </c>
      <c r="Q25" s="13">
        <v>21.55</v>
      </c>
      <c r="R25" s="13">
        <f>Q25/10</f>
        <v>2.1550000000000002</v>
      </c>
      <c r="S25" s="13">
        <f>R25-2.1558</f>
        <v>-7.9999999999991189E-4</v>
      </c>
      <c r="T25" s="13">
        <f>ABS(S25)</f>
        <v>7.9999999999991189E-4</v>
      </c>
    </row>
    <row r="26" spans="1:20" x14ac:dyDescent="0.25">
      <c r="A26" s="9" t="s">
        <v>3</v>
      </c>
      <c r="B26" s="9">
        <v>16.690000000000001</v>
      </c>
      <c r="C26" s="9">
        <f t="shared" ref="C26:C29" si="17">B26/10</f>
        <v>1.669</v>
      </c>
      <c r="D26" s="9">
        <f t="shared" ref="D26:D29" si="18">C26-1.6726</f>
        <v>-3.6000000000000476E-3</v>
      </c>
      <c r="E26" s="9">
        <f t="shared" ref="E26:E29" si="19">ABS(D26)</f>
        <v>3.6000000000000476E-3</v>
      </c>
      <c r="F26" s="11" t="s">
        <v>3</v>
      </c>
      <c r="G26" s="11">
        <v>18.18</v>
      </c>
      <c r="H26" s="11">
        <f t="shared" ref="H26:H29" si="20">G26/10</f>
        <v>1.8180000000000001</v>
      </c>
      <c r="I26" s="11">
        <f t="shared" ref="I26:I29" si="21">H26-1.8266</f>
        <v>-8.599999999999941E-3</v>
      </c>
      <c r="J26" s="11">
        <f t="shared" ref="J26:J29" si="22">ABS(I26)</f>
        <v>8.599999999999941E-3</v>
      </c>
      <c r="K26" s="13" t="s">
        <v>3</v>
      </c>
      <c r="L26" s="13">
        <v>19.399999999999999</v>
      </c>
      <c r="M26" s="13">
        <f t="shared" ref="M26:M29" si="23">L26/10</f>
        <v>1.94</v>
      </c>
      <c r="N26" s="13">
        <f t="shared" ref="N26:N29" si="24">M26-1.9394</f>
        <v>5.9999999999993392E-4</v>
      </c>
      <c r="O26" s="13">
        <f t="shared" ref="O26:O29" si="25">ABS(N26)</f>
        <v>5.9999999999993392E-4</v>
      </c>
      <c r="P26" s="13" t="s">
        <v>3</v>
      </c>
      <c r="Q26" s="13">
        <v>21.5</v>
      </c>
      <c r="R26" s="13">
        <f t="shared" ref="R26:R29" si="26">Q26/10</f>
        <v>2.15</v>
      </c>
      <c r="S26" s="13">
        <f t="shared" ref="S26:S29" si="27">R26-2.1558</f>
        <v>-5.8000000000002494E-3</v>
      </c>
      <c r="T26" s="13">
        <f t="shared" ref="T26:T29" si="28">ABS(S26)</f>
        <v>5.8000000000002494E-3</v>
      </c>
    </row>
    <row r="27" spans="1:20" x14ac:dyDescent="0.25">
      <c r="A27" s="9" t="s">
        <v>4</v>
      </c>
      <c r="B27" s="9">
        <v>16.75</v>
      </c>
      <c r="C27" s="9">
        <f t="shared" si="17"/>
        <v>1.675</v>
      </c>
      <c r="D27" s="9">
        <f t="shared" si="18"/>
        <v>2.3999999999999577E-3</v>
      </c>
      <c r="E27" s="9">
        <f t="shared" si="19"/>
        <v>2.3999999999999577E-3</v>
      </c>
      <c r="F27" s="11" t="s">
        <v>4</v>
      </c>
      <c r="G27" s="11">
        <v>18.38</v>
      </c>
      <c r="H27" s="11">
        <f t="shared" si="20"/>
        <v>1.8379999999999999</v>
      </c>
      <c r="I27" s="11">
        <f t="shared" si="21"/>
        <v>1.1399999999999855E-2</v>
      </c>
      <c r="J27" s="11">
        <f t="shared" si="22"/>
        <v>1.1399999999999855E-2</v>
      </c>
      <c r="K27" s="13" t="s">
        <v>4</v>
      </c>
      <c r="L27" s="13">
        <v>19.5</v>
      </c>
      <c r="M27" s="13">
        <f t="shared" si="23"/>
        <v>1.95</v>
      </c>
      <c r="N27" s="13">
        <f t="shared" si="24"/>
        <v>1.0599999999999943E-2</v>
      </c>
      <c r="O27" s="13">
        <f t="shared" si="25"/>
        <v>1.0599999999999943E-2</v>
      </c>
      <c r="P27" s="13" t="s">
        <v>4</v>
      </c>
      <c r="Q27" s="13">
        <v>21.34</v>
      </c>
      <c r="R27" s="13">
        <f t="shared" si="26"/>
        <v>2.1339999999999999</v>
      </c>
      <c r="S27" s="13">
        <f t="shared" si="27"/>
        <v>-2.1800000000000264E-2</v>
      </c>
      <c r="T27" s="13">
        <f t="shared" si="28"/>
        <v>2.1800000000000264E-2</v>
      </c>
    </row>
    <row r="28" spans="1:20" x14ac:dyDescent="0.25">
      <c r="A28" s="9" t="s">
        <v>5</v>
      </c>
      <c r="B28" s="9">
        <v>16.84</v>
      </c>
      <c r="C28" s="9">
        <f t="shared" si="17"/>
        <v>1.6839999999999999</v>
      </c>
      <c r="D28" s="9">
        <f t="shared" si="18"/>
        <v>1.1399999999999855E-2</v>
      </c>
      <c r="E28" s="9">
        <f t="shared" si="19"/>
        <v>1.1399999999999855E-2</v>
      </c>
      <c r="F28" s="11" t="s">
        <v>5</v>
      </c>
      <c r="G28" s="11">
        <v>18.309999999999999</v>
      </c>
      <c r="H28" s="11">
        <f t="shared" si="20"/>
        <v>1.831</v>
      </c>
      <c r="I28" s="11">
        <f t="shared" si="21"/>
        <v>4.3999999999999595E-3</v>
      </c>
      <c r="J28" s="11">
        <f t="shared" si="22"/>
        <v>4.3999999999999595E-3</v>
      </c>
      <c r="K28" s="13" t="s">
        <v>5</v>
      </c>
      <c r="L28" s="13">
        <v>19.440000000000001</v>
      </c>
      <c r="M28" s="13">
        <f t="shared" si="23"/>
        <v>1.9440000000000002</v>
      </c>
      <c r="N28" s="13">
        <f t="shared" si="24"/>
        <v>4.6000000000001595E-3</v>
      </c>
      <c r="O28" s="13">
        <f t="shared" si="25"/>
        <v>4.6000000000001595E-3</v>
      </c>
      <c r="P28" s="13" t="s">
        <v>5</v>
      </c>
      <c r="Q28" s="13">
        <v>21.62</v>
      </c>
      <c r="R28" s="13">
        <f t="shared" si="26"/>
        <v>2.1619999999999999</v>
      </c>
      <c r="S28" s="13">
        <f t="shared" si="27"/>
        <v>6.1999999999997613E-3</v>
      </c>
      <c r="T28" s="13">
        <f t="shared" si="28"/>
        <v>6.1999999999997613E-3</v>
      </c>
    </row>
    <row r="29" spans="1:20" x14ac:dyDescent="0.25">
      <c r="A29" s="9" t="s">
        <v>6</v>
      </c>
      <c r="B29" s="9">
        <v>16.66</v>
      </c>
      <c r="C29" s="9">
        <f t="shared" si="17"/>
        <v>1.6659999999999999</v>
      </c>
      <c r="D29" s="9">
        <f t="shared" si="18"/>
        <v>-6.6000000000001613E-3</v>
      </c>
      <c r="E29" s="9">
        <f t="shared" si="19"/>
        <v>6.6000000000001613E-3</v>
      </c>
      <c r="F29" s="11" t="s">
        <v>6</v>
      </c>
      <c r="G29" s="11">
        <v>18.12</v>
      </c>
      <c r="H29" s="11">
        <f t="shared" si="20"/>
        <v>1.8120000000000001</v>
      </c>
      <c r="I29" s="11">
        <f t="shared" si="21"/>
        <v>-1.4599999999999946E-2</v>
      </c>
      <c r="J29" s="11">
        <f t="shared" si="22"/>
        <v>1.4599999999999946E-2</v>
      </c>
      <c r="K29" s="13" t="s">
        <v>6</v>
      </c>
      <c r="L29" s="13">
        <v>19.29</v>
      </c>
      <c r="M29" s="13">
        <f t="shared" si="23"/>
        <v>1.9289999999999998</v>
      </c>
      <c r="N29" s="13">
        <f t="shared" si="24"/>
        <v>-1.0400000000000187E-2</v>
      </c>
      <c r="O29" s="13">
        <f t="shared" si="25"/>
        <v>1.0400000000000187E-2</v>
      </c>
      <c r="P29" s="13" t="s">
        <v>6</v>
      </c>
      <c r="Q29" s="13">
        <v>21.78</v>
      </c>
      <c r="R29" s="13">
        <f t="shared" si="26"/>
        <v>2.1779999999999999</v>
      </c>
      <c r="S29" s="13">
        <f t="shared" si="27"/>
        <v>2.2199999999999775E-2</v>
      </c>
      <c r="T29" s="13">
        <f t="shared" si="28"/>
        <v>2.2199999999999775E-2</v>
      </c>
    </row>
    <row r="30" spans="1:20" x14ac:dyDescent="0.25">
      <c r="A30" s="9"/>
      <c r="B30" s="9"/>
      <c r="C30" s="9">
        <f>AVERAGE(C25:C29)</f>
        <v>1.6725999999999999</v>
      </c>
      <c r="D30" s="9"/>
      <c r="E30" s="9">
        <f>AVERAGE(E25:E29)</f>
        <v>5.5200000000000136E-3</v>
      </c>
      <c r="F30" s="11"/>
      <c r="G30" s="11"/>
      <c r="H30" s="11">
        <f>AVERAGE(H25:H29)</f>
        <v>1.8265999999999998</v>
      </c>
      <c r="I30" s="11"/>
      <c r="J30" s="11">
        <f>AVERAGE(J25:J29)</f>
        <v>9.279999999999955E-3</v>
      </c>
      <c r="K30" s="13"/>
      <c r="L30" s="13"/>
      <c r="M30" s="13">
        <f>AVERAGE(M25:M29)</f>
        <v>1.9393999999999998</v>
      </c>
      <c r="N30" s="13"/>
      <c r="O30" s="13">
        <f>AVERAGE(O25:O29)</f>
        <v>6.3200000000000591E-3</v>
      </c>
      <c r="P30" s="13"/>
      <c r="Q30" s="13"/>
      <c r="R30" s="13">
        <f>AVERAGE(R25:R29)</f>
        <v>2.1558000000000002</v>
      </c>
      <c r="S30" s="13"/>
      <c r="T30" s="13">
        <f>AVERAGE(T25:T29)</f>
        <v>1.1359999999999992E-2</v>
      </c>
    </row>
    <row r="31" spans="1:20" ht="18" x14ac:dyDescent="0.35">
      <c r="A31" s="9"/>
      <c r="B31" s="9"/>
      <c r="C31" s="9"/>
      <c r="D31" s="10" t="s">
        <v>9</v>
      </c>
      <c r="E31" s="15" t="s">
        <v>25</v>
      </c>
      <c r="F31" s="11"/>
      <c r="G31" s="11"/>
      <c r="H31" s="11"/>
      <c r="I31" s="12" t="s">
        <v>9</v>
      </c>
      <c r="J31" s="15" t="s">
        <v>25</v>
      </c>
      <c r="K31" s="13"/>
      <c r="L31" s="13"/>
      <c r="M31" s="13"/>
      <c r="N31" s="14" t="s">
        <v>9</v>
      </c>
      <c r="O31" s="15" t="s">
        <v>25</v>
      </c>
      <c r="P31" s="13"/>
      <c r="Q31" s="13"/>
      <c r="R31" s="13"/>
      <c r="S31" s="14" t="s">
        <v>9</v>
      </c>
      <c r="T31" s="15" t="s">
        <v>25</v>
      </c>
    </row>
  </sheetData>
  <mergeCells count="1">
    <mergeCell ref="A1:I1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2"/>
  <sheetViews>
    <sheetView topLeftCell="B16" workbookViewId="0">
      <selection activeCell="K37" sqref="K37"/>
    </sheetView>
  </sheetViews>
  <sheetFormatPr baseColWidth="10" defaultRowHeight="15" x14ac:dyDescent="0.25"/>
  <sheetData>
    <row r="1" spans="1:17" x14ac:dyDescent="0.25">
      <c r="A1" s="21" t="s">
        <v>22</v>
      </c>
      <c r="B1" s="21"/>
      <c r="C1" s="21"/>
      <c r="D1" s="21"/>
      <c r="E1" s="21"/>
      <c r="F1" s="21"/>
      <c r="G1" s="21"/>
      <c r="H1" s="21"/>
      <c r="I1" s="21"/>
      <c r="J1" s="21"/>
      <c r="K1" s="2"/>
    </row>
    <row r="4" spans="1:17" ht="18.75" x14ac:dyDescent="0.35">
      <c r="A4" s="1" t="s">
        <v>11</v>
      </c>
      <c r="B4" s="1" t="s">
        <v>12</v>
      </c>
      <c r="C4" s="1" t="s">
        <v>10</v>
      </c>
      <c r="D4" s="1" t="s">
        <v>7</v>
      </c>
      <c r="E4" s="1"/>
      <c r="F4" s="1" t="s">
        <v>10</v>
      </c>
      <c r="G4" s="1" t="s">
        <v>18</v>
      </c>
      <c r="H4" s="1" t="s">
        <v>19</v>
      </c>
      <c r="I4" s="1" t="s">
        <v>18</v>
      </c>
      <c r="J4" s="1" t="s">
        <v>10</v>
      </c>
      <c r="K4" s="1"/>
      <c r="L4" s="1" t="s">
        <v>21</v>
      </c>
      <c r="M4" s="1" t="s">
        <v>35</v>
      </c>
      <c r="O4" s="1" t="s">
        <v>10</v>
      </c>
      <c r="P4" s="1" t="s">
        <v>27</v>
      </c>
      <c r="Q4" s="1" t="s">
        <v>28</v>
      </c>
    </row>
    <row r="5" spans="1:17" x14ac:dyDescent="0.25">
      <c r="A5" s="1">
        <v>0</v>
      </c>
      <c r="B5" s="1">
        <f>A5/100</f>
        <v>0</v>
      </c>
      <c r="C5" s="1">
        <v>0</v>
      </c>
      <c r="D5">
        <v>0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"/>
    </row>
    <row r="6" spans="1:17" x14ac:dyDescent="0.25">
      <c r="A6" s="1">
        <v>40</v>
      </c>
      <c r="B6" s="1">
        <f>A6/100</f>
        <v>0.4</v>
      </c>
      <c r="C6" s="1">
        <v>0.01</v>
      </c>
      <c r="D6">
        <v>1.2902</v>
      </c>
      <c r="F6" s="1">
        <v>0.01</v>
      </c>
      <c r="G6">
        <f>F6/D6</f>
        <v>7.7507363199503954E-3</v>
      </c>
      <c r="H6" s="1">
        <f>D6^2</f>
        <v>1.6646160400000001</v>
      </c>
      <c r="I6">
        <f>G6*2</f>
        <v>1.5501472639900791E-2</v>
      </c>
      <c r="J6" s="1">
        <f>I6*H6</f>
        <v>2.5804000000000001E-2</v>
      </c>
      <c r="K6" s="1"/>
      <c r="L6">
        <f t="shared" ref="L6:L12" si="0">((4*PI()^2)*B6)/H6</f>
        <v>9.4864921773449762</v>
      </c>
      <c r="M6">
        <f>(L6-9.81)^2</f>
        <v>0.10465731131899467</v>
      </c>
    </row>
    <row r="7" spans="1:17" x14ac:dyDescent="0.25">
      <c r="A7" s="1">
        <v>49</v>
      </c>
      <c r="B7" s="1">
        <f>A7/100</f>
        <v>0.49</v>
      </c>
      <c r="C7" s="1">
        <v>0.01</v>
      </c>
      <c r="D7">
        <v>1.4318</v>
      </c>
      <c r="F7" s="1">
        <v>0.01</v>
      </c>
      <c r="G7">
        <f t="shared" ref="G7:G12" si="1">F7/D7</f>
        <v>6.9842156725799694E-3</v>
      </c>
      <c r="H7" s="1">
        <f t="shared" ref="H7:H12" si="2">D7^2</f>
        <v>2.0500512399999997</v>
      </c>
      <c r="I7">
        <f t="shared" ref="I7:I12" si="3">G7*2</f>
        <v>1.3968431345159939E-2</v>
      </c>
      <c r="J7" s="1">
        <f t="shared" ref="J7:J12" si="4">I7*H7</f>
        <v>2.8635999999999995E-2</v>
      </c>
      <c r="K7" s="1"/>
      <c r="L7">
        <f t="shared" si="0"/>
        <v>9.4360688399842836</v>
      </c>
      <c r="M7">
        <f t="shared" ref="M7:M12" si="5">(L7-9.81)^2</f>
        <v>0.13982451243069968</v>
      </c>
    </row>
    <row r="8" spans="1:17" x14ac:dyDescent="0.25">
      <c r="A8" s="1">
        <v>56</v>
      </c>
      <c r="B8" s="1">
        <f t="shared" ref="B8:B12" si="6">A8/100</f>
        <v>0.56000000000000005</v>
      </c>
      <c r="C8" s="1">
        <v>0.01</v>
      </c>
      <c r="D8">
        <v>1.5276000000000001</v>
      </c>
      <c r="F8" s="1">
        <v>0.01</v>
      </c>
      <c r="G8">
        <f t="shared" si="1"/>
        <v>6.546216286986122E-3</v>
      </c>
      <c r="H8" s="1">
        <f t="shared" si="2"/>
        <v>2.3335617600000003</v>
      </c>
      <c r="I8">
        <f t="shared" si="3"/>
        <v>1.3092432573972244E-2</v>
      </c>
      <c r="J8" s="1">
        <f t="shared" si="4"/>
        <v>3.0552000000000003E-2</v>
      </c>
      <c r="K8" s="1"/>
      <c r="L8">
        <f t="shared" si="0"/>
        <v>9.4738927580130383</v>
      </c>
      <c r="M8">
        <f t="shared" si="5"/>
        <v>0.11296807811608235</v>
      </c>
    </row>
    <row r="9" spans="1:17" x14ac:dyDescent="0.25">
      <c r="A9" s="1">
        <v>67</v>
      </c>
      <c r="B9" s="1">
        <f t="shared" si="6"/>
        <v>0.67</v>
      </c>
      <c r="C9" s="1">
        <v>0.01</v>
      </c>
      <c r="D9">
        <v>1.6726000000000001</v>
      </c>
      <c r="F9" s="1">
        <v>0.01</v>
      </c>
      <c r="G9">
        <f t="shared" si="1"/>
        <v>5.9787157718522062E-3</v>
      </c>
      <c r="H9" s="1">
        <f t="shared" si="2"/>
        <v>2.7975907600000003</v>
      </c>
      <c r="I9">
        <f t="shared" si="3"/>
        <v>1.1957431543704412E-2</v>
      </c>
      <c r="J9" s="1">
        <f t="shared" si="4"/>
        <v>3.3452000000000003E-2</v>
      </c>
      <c r="K9" s="1"/>
      <c r="L9">
        <f t="shared" si="0"/>
        <v>9.4547566331393949</v>
      </c>
      <c r="M9">
        <f t="shared" si="5"/>
        <v>0.12619784969845885</v>
      </c>
    </row>
    <row r="10" spans="1:17" x14ac:dyDescent="0.25">
      <c r="A10" s="1">
        <v>80</v>
      </c>
      <c r="B10" s="1">
        <f t="shared" si="6"/>
        <v>0.8</v>
      </c>
      <c r="C10" s="1">
        <v>0.01</v>
      </c>
      <c r="D10">
        <v>1.8266</v>
      </c>
      <c r="F10" s="1">
        <v>0.01</v>
      </c>
      <c r="G10">
        <f t="shared" si="1"/>
        <v>5.4746523595751674E-3</v>
      </c>
      <c r="H10" s="1">
        <f t="shared" si="2"/>
        <v>3.33646756</v>
      </c>
      <c r="I10">
        <f t="shared" si="3"/>
        <v>1.0949304719150335E-2</v>
      </c>
      <c r="J10" s="1">
        <f t="shared" si="4"/>
        <v>3.6532000000000002E-2</v>
      </c>
      <c r="K10" s="1"/>
      <c r="L10">
        <f t="shared" si="0"/>
        <v>9.4659197236390771</v>
      </c>
      <c r="M10">
        <f t="shared" si="5"/>
        <v>0.11839123658060943</v>
      </c>
    </row>
    <row r="11" spans="1:17" x14ac:dyDescent="0.25">
      <c r="A11" s="1">
        <v>91</v>
      </c>
      <c r="B11" s="1">
        <f t="shared" si="6"/>
        <v>0.91</v>
      </c>
      <c r="C11" s="1">
        <v>0.01</v>
      </c>
      <c r="D11">
        <v>1.9394</v>
      </c>
      <c r="F11" s="1">
        <v>0.01</v>
      </c>
      <c r="G11">
        <f t="shared" si="1"/>
        <v>5.156233886769104E-3</v>
      </c>
      <c r="H11" s="1">
        <f t="shared" si="2"/>
        <v>3.76127236</v>
      </c>
      <c r="I11">
        <f t="shared" si="3"/>
        <v>1.0312467773538208E-2</v>
      </c>
      <c r="J11" s="1">
        <f t="shared" si="4"/>
        <v>3.8788000000000003E-2</v>
      </c>
      <c r="K11" s="1"/>
      <c r="L11">
        <f t="shared" si="0"/>
        <v>9.5513848989030041</v>
      </c>
      <c r="M11">
        <f t="shared" si="5"/>
        <v>6.6881770515409653E-2</v>
      </c>
    </row>
    <row r="12" spans="1:17" x14ac:dyDescent="0.25">
      <c r="A12" s="1">
        <v>114</v>
      </c>
      <c r="B12" s="1">
        <f t="shared" si="6"/>
        <v>1.1399999999999999</v>
      </c>
      <c r="C12" s="1">
        <v>0.01</v>
      </c>
      <c r="D12">
        <v>2.1558000000000002</v>
      </c>
      <c r="F12" s="1">
        <v>0.02</v>
      </c>
      <c r="G12">
        <f t="shared" si="1"/>
        <v>9.2772984506911578E-3</v>
      </c>
      <c r="H12" s="1">
        <f t="shared" si="2"/>
        <v>4.6474736400000003</v>
      </c>
      <c r="I12">
        <f t="shared" si="3"/>
        <v>1.8554596901382316E-2</v>
      </c>
      <c r="J12" s="1">
        <f t="shared" si="4"/>
        <v>8.6232000000000003E-2</v>
      </c>
      <c r="K12" s="1"/>
      <c r="L12">
        <f t="shared" si="0"/>
        <v>9.6838410618650581</v>
      </c>
      <c r="M12">
        <f t="shared" si="5"/>
        <v>1.591607767133622E-2</v>
      </c>
    </row>
    <row r="13" spans="1:17" x14ac:dyDescent="0.25">
      <c r="L13">
        <f>AVERAGE(L6:L12)</f>
        <v>9.5074794418412605</v>
      </c>
      <c r="M13">
        <f>SUM(M6:M12)</f>
        <v>0.68483683633159087</v>
      </c>
      <c r="N13">
        <f>M13/42</f>
        <v>1.6305638960275974E-2</v>
      </c>
      <c r="O13" s="16">
        <f>SQRT(N13)</f>
        <v>0.12769353531121289</v>
      </c>
      <c r="P13" s="16">
        <f>O13/K14</f>
        <v>1.3016670266178683E-2</v>
      </c>
      <c r="Q13" s="16">
        <f>P13*100</f>
        <v>1.3016670266178683</v>
      </c>
    </row>
    <row r="14" spans="1:17" x14ac:dyDescent="0.25">
      <c r="K14" s="20">
        <v>9.81</v>
      </c>
    </row>
    <row r="15" spans="1:17" x14ac:dyDescent="0.25">
      <c r="M15" s="17" t="s">
        <v>37</v>
      </c>
    </row>
    <row r="17" spans="1:22" ht="18.75" x14ac:dyDescent="0.35">
      <c r="A17" s="3" t="s">
        <v>0</v>
      </c>
      <c r="B17" s="3" t="s">
        <v>1</v>
      </c>
      <c r="C17" s="3" t="s">
        <v>7</v>
      </c>
      <c r="D17" s="3" t="s">
        <v>31</v>
      </c>
      <c r="E17" s="3"/>
      <c r="F17" s="19" t="s">
        <v>10</v>
      </c>
      <c r="G17" s="5" t="s">
        <v>13</v>
      </c>
      <c r="H17" s="5" t="s">
        <v>1</v>
      </c>
      <c r="I17" s="5" t="s">
        <v>7</v>
      </c>
      <c r="J17" s="5" t="s">
        <v>31</v>
      </c>
      <c r="K17" s="5"/>
      <c r="L17" s="19" t="s">
        <v>10</v>
      </c>
      <c r="M17" s="7" t="s">
        <v>14</v>
      </c>
      <c r="N17" s="7" t="s">
        <v>1</v>
      </c>
      <c r="O17" s="7" t="s">
        <v>7</v>
      </c>
      <c r="P17" s="7" t="s">
        <v>8</v>
      </c>
      <c r="Q17" s="7" t="s">
        <v>10</v>
      </c>
    </row>
    <row r="18" spans="1:22" x14ac:dyDescent="0.25">
      <c r="A18" s="3" t="s">
        <v>2</v>
      </c>
      <c r="B18" s="3">
        <v>12.79</v>
      </c>
      <c r="C18" s="3">
        <f>B18/10</f>
        <v>1.2789999999999999</v>
      </c>
      <c r="D18" s="3">
        <f>(C18-1.2902)^2</f>
        <v>1.2544000000000221E-4</v>
      </c>
      <c r="E18" s="3"/>
      <c r="F18" s="3"/>
      <c r="G18" s="5" t="s">
        <v>2</v>
      </c>
      <c r="H18" s="5">
        <v>14.25</v>
      </c>
      <c r="I18" s="5">
        <f>H18/10</f>
        <v>1.425</v>
      </c>
      <c r="J18" s="5">
        <f>(I18-1.4318)^2</f>
        <v>4.6239999999998873E-5</v>
      </c>
      <c r="K18" s="5"/>
      <c r="L18" s="5"/>
      <c r="M18" s="7" t="s">
        <v>2</v>
      </c>
      <c r="N18" s="7">
        <v>15.31</v>
      </c>
      <c r="O18" s="7">
        <f>N18/10</f>
        <v>1.5310000000000001</v>
      </c>
      <c r="P18" s="7"/>
      <c r="Q18" s="7"/>
    </row>
    <row r="19" spans="1:22" x14ac:dyDescent="0.25">
      <c r="A19" s="3" t="s">
        <v>3</v>
      </c>
      <c r="B19" s="3">
        <v>13</v>
      </c>
      <c r="C19" s="3">
        <f t="shared" ref="C19:C22" si="7">B19/10</f>
        <v>1.3</v>
      </c>
      <c r="D19" s="3">
        <f>(C19-1.2902)^2</f>
        <v>9.6040000000000605E-5</v>
      </c>
      <c r="E19" s="3"/>
      <c r="F19" s="3"/>
      <c r="G19" s="5" t="s">
        <v>3</v>
      </c>
      <c r="H19" s="5">
        <v>14.31</v>
      </c>
      <c r="I19" s="5">
        <f t="shared" ref="I19:I22" si="8">H19/10</f>
        <v>1.431</v>
      </c>
      <c r="J19" s="5">
        <f t="shared" ref="J19:J22" si="9">(I19-1.4318)^2</f>
        <v>6.3999999999985898E-7</v>
      </c>
      <c r="K19" s="5"/>
      <c r="L19" s="5"/>
      <c r="M19" s="7" t="s">
        <v>3</v>
      </c>
      <c r="N19" s="7">
        <v>15.35</v>
      </c>
      <c r="O19" s="7">
        <f t="shared" ref="O19:O22" si="10">N19/10</f>
        <v>1.5349999999999999</v>
      </c>
      <c r="P19" s="7"/>
      <c r="Q19" s="7"/>
    </row>
    <row r="20" spans="1:22" x14ac:dyDescent="0.25">
      <c r="A20" s="3" t="s">
        <v>4</v>
      </c>
      <c r="B20" s="3">
        <v>12.94</v>
      </c>
      <c r="C20" s="3">
        <f t="shared" si="7"/>
        <v>1.294</v>
      </c>
      <c r="D20" s="3">
        <f>(C20-1.2902)^2</f>
        <v>1.4440000000000194E-5</v>
      </c>
      <c r="E20" s="3"/>
      <c r="F20" s="3"/>
      <c r="G20" s="5" t="s">
        <v>4</v>
      </c>
      <c r="H20" s="5">
        <v>14.43</v>
      </c>
      <c r="I20" s="5">
        <f t="shared" si="8"/>
        <v>1.4430000000000001</v>
      </c>
      <c r="J20" s="5">
        <f t="shared" si="9"/>
        <v>1.2544000000000221E-4</v>
      </c>
      <c r="K20" s="5"/>
      <c r="L20" s="5"/>
      <c r="M20" s="7" t="s">
        <v>4</v>
      </c>
      <c r="N20" s="7">
        <v>15.16</v>
      </c>
      <c r="O20" s="7">
        <f t="shared" si="10"/>
        <v>1.516</v>
      </c>
      <c r="P20" s="7"/>
      <c r="Q20" s="7"/>
    </row>
    <row r="21" spans="1:22" x14ac:dyDescent="0.25">
      <c r="A21" s="3" t="s">
        <v>5</v>
      </c>
      <c r="B21" s="3">
        <v>12.88</v>
      </c>
      <c r="C21" s="3">
        <f t="shared" si="7"/>
        <v>1.288</v>
      </c>
      <c r="D21" s="3">
        <f>(C21-1.2902)^2</f>
        <v>4.8399999999999113E-6</v>
      </c>
      <c r="E21" s="3"/>
      <c r="F21" s="3"/>
      <c r="G21" s="5" t="s">
        <v>5</v>
      </c>
      <c r="H21" s="5">
        <v>14.35</v>
      </c>
      <c r="I21" s="5">
        <f t="shared" si="8"/>
        <v>1.4350000000000001</v>
      </c>
      <c r="J21" s="5">
        <f t="shared" si="9"/>
        <v>1.0240000000000586E-5</v>
      </c>
      <c r="K21" s="5"/>
      <c r="L21" s="5"/>
      <c r="M21" s="7" t="s">
        <v>5</v>
      </c>
      <c r="N21" s="7">
        <v>15.25</v>
      </c>
      <c r="O21" s="7">
        <f t="shared" si="10"/>
        <v>1.5249999999999999</v>
      </c>
      <c r="P21" s="7"/>
      <c r="Q21" s="7"/>
    </row>
    <row r="22" spans="1:22" x14ac:dyDescent="0.25">
      <c r="A22" s="3" t="s">
        <v>6</v>
      </c>
      <c r="B22" s="3">
        <v>12.9</v>
      </c>
      <c r="C22" s="3">
        <f t="shared" si="7"/>
        <v>1.29</v>
      </c>
      <c r="D22" s="3">
        <f>(C22-1.2902)^2</f>
        <v>3.9999999999991186E-8</v>
      </c>
      <c r="E22" s="3"/>
      <c r="F22" s="3"/>
      <c r="G22" s="5" t="s">
        <v>6</v>
      </c>
      <c r="H22" s="5">
        <v>14.25</v>
      </c>
      <c r="I22" s="5">
        <f t="shared" si="8"/>
        <v>1.425</v>
      </c>
      <c r="J22" s="5">
        <f t="shared" si="9"/>
        <v>4.6239999999998873E-5</v>
      </c>
      <c r="K22" s="5"/>
      <c r="L22" s="5"/>
      <c r="M22" s="7" t="s">
        <v>6</v>
      </c>
      <c r="N22" s="7">
        <v>15.31</v>
      </c>
      <c r="O22" s="7">
        <f t="shared" si="10"/>
        <v>1.5310000000000001</v>
      </c>
      <c r="P22" s="7"/>
      <c r="Q22" s="7"/>
    </row>
    <row r="23" spans="1:22" x14ac:dyDescent="0.25">
      <c r="A23" s="3"/>
      <c r="B23" s="3"/>
      <c r="C23" s="3">
        <f>AVERAGE(C18:C22)</f>
        <v>1.2902</v>
      </c>
      <c r="D23" s="3">
        <f>SUM(D18:D22)</f>
        <v>2.408000000000029E-4</v>
      </c>
      <c r="E23" s="3">
        <f>D23/20</f>
        <v>1.2040000000000146E-5</v>
      </c>
      <c r="F23" s="3">
        <f>SQRT(E23)</f>
        <v>3.4698703145795155E-3</v>
      </c>
      <c r="G23" s="5"/>
      <c r="H23" s="5"/>
      <c r="I23" s="5">
        <f>AVERAGE(I18:I22)</f>
        <v>1.4318</v>
      </c>
      <c r="J23" s="5">
        <f>SUM(J18:J22)</f>
        <v>2.2880000000000041E-4</v>
      </c>
      <c r="K23" s="5">
        <f>J23/20</f>
        <v>1.1440000000000021E-5</v>
      </c>
      <c r="L23" s="5">
        <f>SQRT(K23)</f>
        <v>3.3823069050575557E-3</v>
      </c>
      <c r="M23" s="7"/>
      <c r="N23" s="7"/>
      <c r="O23" s="7">
        <f>AVERAGE(O18:O22)</f>
        <v>1.5276000000000001</v>
      </c>
      <c r="P23" s="7">
        <f>STDEVA(O18:O22)</f>
        <v>7.4027022093287121E-3</v>
      </c>
      <c r="Q23" s="7">
        <v>0.01</v>
      </c>
    </row>
    <row r="24" spans="1:22" x14ac:dyDescent="0.25">
      <c r="A24" s="3"/>
      <c r="B24" s="3"/>
      <c r="C24" s="3"/>
      <c r="D24" s="4" t="s">
        <v>9</v>
      </c>
      <c r="E24" s="4"/>
      <c r="F24" s="18" t="s">
        <v>32</v>
      </c>
      <c r="G24" s="5"/>
      <c r="H24" s="5"/>
      <c r="I24" s="5"/>
      <c r="J24" s="6" t="s">
        <v>9</v>
      </c>
      <c r="K24" s="6"/>
      <c r="L24" s="18" t="s">
        <v>32</v>
      </c>
      <c r="M24" s="7"/>
      <c r="N24" s="7"/>
      <c r="O24" s="7"/>
      <c r="P24" s="8" t="s">
        <v>9</v>
      </c>
      <c r="Q24" s="7"/>
    </row>
    <row r="25" spans="1:22" ht="18" x14ac:dyDescent="0.35">
      <c r="A25" s="9" t="s">
        <v>15</v>
      </c>
      <c r="B25" s="9" t="s">
        <v>1</v>
      </c>
      <c r="C25" s="9" t="s">
        <v>7</v>
      </c>
      <c r="D25" s="9" t="s">
        <v>8</v>
      </c>
      <c r="E25" s="9"/>
      <c r="F25" s="9" t="s">
        <v>10</v>
      </c>
      <c r="G25" s="11" t="s">
        <v>16</v>
      </c>
      <c r="H25" s="11" t="s">
        <v>1</v>
      </c>
      <c r="I25" s="11" t="s">
        <v>7</v>
      </c>
      <c r="J25" s="11" t="s">
        <v>8</v>
      </c>
      <c r="K25" s="11"/>
      <c r="L25" s="11" t="s">
        <v>10</v>
      </c>
      <c r="M25" s="13" t="s">
        <v>17</v>
      </c>
      <c r="N25" s="13" t="s">
        <v>1</v>
      </c>
      <c r="O25" s="13" t="s">
        <v>7</v>
      </c>
      <c r="P25" s="13" t="s">
        <v>8</v>
      </c>
      <c r="Q25" s="13" t="s">
        <v>10</v>
      </c>
      <c r="R25" s="13" t="s">
        <v>20</v>
      </c>
      <c r="S25" s="13" t="s">
        <v>1</v>
      </c>
      <c r="T25" s="13" t="s">
        <v>7</v>
      </c>
      <c r="U25" s="13" t="s">
        <v>8</v>
      </c>
      <c r="V25" s="13" t="s">
        <v>10</v>
      </c>
    </row>
    <row r="26" spans="1:22" x14ac:dyDescent="0.25">
      <c r="A26" s="9" t="s">
        <v>2</v>
      </c>
      <c r="B26" s="9">
        <v>16.690000000000001</v>
      </c>
      <c r="C26" s="9">
        <f>B26/10</f>
        <v>1.669</v>
      </c>
      <c r="D26" s="9"/>
      <c r="E26" s="9"/>
      <c r="F26" s="9"/>
      <c r="G26" s="11" t="s">
        <v>2</v>
      </c>
      <c r="H26" s="11">
        <v>18.34</v>
      </c>
      <c r="I26" s="11">
        <f>H26/10</f>
        <v>1.8340000000000001</v>
      </c>
      <c r="J26" s="11"/>
      <c r="K26" s="11"/>
      <c r="L26" s="11"/>
      <c r="M26" s="13" t="s">
        <v>2</v>
      </c>
      <c r="N26" s="13">
        <v>19.34</v>
      </c>
      <c r="O26" s="13">
        <f>N26/10</f>
        <v>1.9339999999999999</v>
      </c>
      <c r="P26" s="13"/>
      <c r="Q26" s="13"/>
      <c r="R26" s="13" t="s">
        <v>2</v>
      </c>
      <c r="S26" s="13">
        <v>21.55</v>
      </c>
      <c r="T26" s="13">
        <f>S26/10</f>
        <v>2.1550000000000002</v>
      </c>
      <c r="U26" s="13"/>
      <c r="V26" s="13"/>
    </row>
    <row r="27" spans="1:22" x14ac:dyDescent="0.25">
      <c r="A27" s="9" t="s">
        <v>3</v>
      </c>
      <c r="B27" s="9">
        <v>16.690000000000001</v>
      </c>
      <c r="C27" s="9">
        <f t="shared" ref="C27:C30" si="11">B27/10</f>
        <v>1.669</v>
      </c>
      <c r="D27" s="9"/>
      <c r="E27" s="9"/>
      <c r="F27" s="9"/>
      <c r="G27" s="11" t="s">
        <v>3</v>
      </c>
      <c r="H27" s="11">
        <v>18.18</v>
      </c>
      <c r="I27" s="11">
        <f t="shared" ref="I27:I30" si="12">H27/10</f>
        <v>1.8180000000000001</v>
      </c>
      <c r="J27" s="11"/>
      <c r="K27" s="11"/>
      <c r="L27" s="11"/>
      <c r="M27" s="13" t="s">
        <v>3</v>
      </c>
      <c r="N27" s="13">
        <v>19.399999999999999</v>
      </c>
      <c r="O27" s="13">
        <f t="shared" ref="O27:O30" si="13">N27/10</f>
        <v>1.94</v>
      </c>
      <c r="P27" s="13"/>
      <c r="Q27" s="13"/>
      <c r="R27" s="13" t="s">
        <v>3</v>
      </c>
      <c r="S27" s="13">
        <v>21.5</v>
      </c>
      <c r="T27" s="13">
        <f t="shared" ref="T27:T30" si="14">S27/10</f>
        <v>2.15</v>
      </c>
      <c r="U27" s="13"/>
      <c r="V27" s="13"/>
    </row>
    <row r="28" spans="1:22" x14ac:dyDescent="0.25">
      <c r="A28" s="9" t="s">
        <v>4</v>
      </c>
      <c r="B28" s="9">
        <v>16.75</v>
      </c>
      <c r="C28" s="9">
        <f t="shared" si="11"/>
        <v>1.675</v>
      </c>
      <c r="D28" s="9"/>
      <c r="E28" s="9"/>
      <c r="F28" s="9"/>
      <c r="G28" s="11" t="s">
        <v>4</v>
      </c>
      <c r="H28" s="11">
        <v>18.38</v>
      </c>
      <c r="I28" s="11">
        <f t="shared" si="12"/>
        <v>1.8379999999999999</v>
      </c>
      <c r="J28" s="11"/>
      <c r="K28" s="11"/>
      <c r="L28" s="11"/>
      <c r="M28" s="13" t="s">
        <v>4</v>
      </c>
      <c r="N28" s="13">
        <v>19.5</v>
      </c>
      <c r="O28" s="13">
        <f t="shared" si="13"/>
        <v>1.95</v>
      </c>
      <c r="P28" s="13"/>
      <c r="Q28" s="13"/>
      <c r="R28" s="13" t="s">
        <v>4</v>
      </c>
      <c r="S28" s="13">
        <v>21.34</v>
      </c>
      <c r="T28" s="13">
        <f t="shared" si="14"/>
        <v>2.1339999999999999</v>
      </c>
      <c r="U28" s="13"/>
      <c r="V28" s="13"/>
    </row>
    <row r="29" spans="1:22" x14ac:dyDescent="0.25">
      <c r="A29" s="9" t="s">
        <v>5</v>
      </c>
      <c r="B29" s="9">
        <v>16.84</v>
      </c>
      <c r="C29" s="9">
        <f t="shared" si="11"/>
        <v>1.6839999999999999</v>
      </c>
      <c r="D29" s="9"/>
      <c r="E29" s="9"/>
      <c r="F29" s="9"/>
      <c r="G29" s="11" t="s">
        <v>5</v>
      </c>
      <c r="H29" s="11">
        <v>18.309999999999999</v>
      </c>
      <c r="I29" s="11">
        <f t="shared" si="12"/>
        <v>1.831</v>
      </c>
      <c r="J29" s="11"/>
      <c r="K29" s="11"/>
      <c r="L29" s="11"/>
      <c r="M29" s="13" t="s">
        <v>5</v>
      </c>
      <c r="N29" s="13">
        <v>19.440000000000001</v>
      </c>
      <c r="O29" s="13">
        <f t="shared" si="13"/>
        <v>1.9440000000000002</v>
      </c>
      <c r="P29" s="13"/>
      <c r="Q29" s="13"/>
      <c r="R29" s="13" t="s">
        <v>5</v>
      </c>
      <c r="S29" s="13">
        <v>21.62</v>
      </c>
      <c r="T29" s="13">
        <f t="shared" si="14"/>
        <v>2.1619999999999999</v>
      </c>
      <c r="U29" s="13"/>
      <c r="V29" s="13"/>
    </row>
    <row r="30" spans="1:22" x14ac:dyDescent="0.25">
      <c r="A30" s="9" t="s">
        <v>6</v>
      </c>
      <c r="B30" s="9">
        <v>16.66</v>
      </c>
      <c r="C30" s="9">
        <f t="shared" si="11"/>
        <v>1.6659999999999999</v>
      </c>
      <c r="D30" s="9"/>
      <c r="E30" s="9"/>
      <c r="F30" s="9"/>
      <c r="G30" s="11" t="s">
        <v>6</v>
      </c>
      <c r="H30" s="11">
        <v>18.12</v>
      </c>
      <c r="I30" s="11">
        <f t="shared" si="12"/>
        <v>1.8120000000000001</v>
      </c>
      <c r="J30" s="11"/>
      <c r="K30" s="11"/>
      <c r="L30" s="11">
        <v>0.01</v>
      </c>
      <c r="M30" s="13" t="s">
        <v>6</v>
      </c>
      <c r="N30" s="13">
        <v>19.29</v>
      </c>
      <c r="O30" s="13">
        <f t="shared" si="13"/>
        <v>1.9289999999999998</v>
      </c>
      <c r="P30" s="13"/>
      <c r="Q30" s="13"/>
      <c r="R30" s="13" t="s">
        <v>6</v>
      </c>
      <c r="S30" s="13">
        <v>21.78</v>
      </c>
      <c r="T30" s="13">
        <f t="shared" si="14"/>
        <v>2.1779999999999999</v>
      </c>
      <c r="U30" s="13"/>
      <c r="V30" s="13"/>
    </row>
    <row r="31" spans="1:22" x14ac:dyDescent="0.25">
      <c r="A31" s="9"/>
      <c r="B31" s="9"/>
      <c r="C31" s="9">
        <f>AVERAGE(C26:C30)</f>
        <v>1.6725999999999999</v>
      </c>
      <c r="D31" s="9">
        <f>STDEVA(C26:C30)</f>
        <v>7.162401831787981E-3</v>
      </c>
      <c r="E31" s="9"/>
      <c r="F31" s="9">
        <v>0.01</v>
      </c>
      <c r="G31" s="11"/>
      <c r="H31" s="11"/>
      <c r="I31" s="11">
        <f>AVERAGE(I26:I30)</f>
        <v>1.8265999999999998</v>
      </c>
      <c r="J31" s="11">
        <f>STDEVA(I26:I30)</f>
        <v>1.1081516141755997E-2</v>
      </c>
      <c r="K31" s="11"/>
      <c r="L31" s="11"/>
      <c r="M31" s="13"/>
      <c r="N31" s="13"/>
      <c r="O31" s="13">
        <f>AVERAGE(O26:O30)</f>
        <v>1.9393999999999998</v>
      </c>
      <c r="P31" s="13">
        <f>STDEVA(O26:O30)</f>
        <v>8.2340755400956353E-3</v>
      </c>
      <c r="Q31" s="13">
        <v>0.01</v>
      </c>
      <c r="R31" s="13"/>
      <c r="S31" s="13"/>
      <c r="T31" s="13">
        <f>AVERAGE(T26:T30)</f>
        <v>2.1558000000000002</v>
      </c>
      <c r="U31" s="13">
        <f>STDEVA(T26:T30)</f>
        <v>1.613071604114338E-2</v>
      </c>
      <c r="V31" s="13">
        <v>0.02</v>
      </c>
    </row>
    <row r="32" spans="1:22" x14ac:dyDescent="0.25">
      <c r="A32" s="9"/>
      <c r="B32" s="9"/>
      <c r="C32" s="9"/>
      <c r="D32" s="10" t="s">
        <v>9</v>
      </c>
      <c r="E32" s="10"/>
      <c r="F32" s="9"/>
      <c r="G32" s="11"/>
      <c r="H32" s="11"/>
      <c r="I32" s="11"/>
      <c r="J32" s="12" t="s">
        <v>9</v>
      </c>
      <c r="K32" s="12"/>
      <c r="L32" s="11"/>
      <c r="M32" s="13"/>
      <c r="N32" s="13"/>
      <c r="O32" s="13"/>
      <c r="P32" s="14" t="s">
        <v>9</v>
      </c>
      <c r="Q32" s="13"/>
      <c r="R32" s="13"/>
      <c r="S32" s="13"/>
      <c r="T32" s="13"/>
      <c r="U32" s="14" t="s">
        <v>9</v>
      </c>
      <c r="V32" s="13"/>
    </row>
  </sheetData>
  <mergeCells count="1">
    <mergeCell ref="A1:J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Xabier Toba</dc:creator>
  <cp:lastModifiedBy>Xabier Toba</cp:lastModifiedBy>
  <dcterms:created xsi:type="dcterms:W3CDTF">2022-11-16T16:52:41Z</dcterms:created>
  <dcterms:modified xsi:type="dcterms:W3CDTF">2024-02-22T13:02:14Z</dcterms:modified>
</cp:coreProperties>
</file>